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BuÇalışmaKitabı" defaultThemeVersion="166925"/>
  <mc:AlternateContent xmlns:mc="http://schemas.openxmlformats.org/markup-compatibility/2006">
    <mc:Choice Requires="x15">
      <x15ac:absPath xmlns:x15ac="http://schemas.microsoft.com/office/spreadsheetml/2010/11/ac" url="C:\ASUS PRO LAPTOP MASAÜSTÜ\TURMOB\7440 HESAPLAMA ARACI\"/>
    </mc:Choice>
  </mc:AlternateContent>
  <xr:revisionPtr revIDLastSave="0" documentId="13_ncr:1_{2637F242-E081-4B97-BD62-D9DC1928C6B1}" xr6:coauthVersionLast="47" xr6:coauthVersionMax="47" xr10:uidLastSave="{00000000-0000-0000-0000-000000000000}"/>
  <bookViews>
    <workbookView xWindow="-108" yWindow="-108" windowWidth="23256" windowHeight="12576" tabRatio="995" firstSheet="1" activeTab="1" xr2:uid="{20C0BBF0-E46D-4B12-80EA-A309E96F931E}"/>
  </bookViews>
  <sheets>
    <sheet name="VERİLER" sheetId="2" state="hidden" r:id="rId1"/>
    <sheet name="ANA SAYFA" sheetId="8" r:id="rId2"/>
    <sheet name="2018-2019-2020-2021  GV-KV" sheetId="3" r:id="rId3"/>
    <sheet name="2022 GV-KV HESAPLAMA TABLOSU" sheetId="1" r:id="rId4"/>
    <sheet name="2018-2019-2020-2021  GEÇİCİ 61" sheetId="4" r:id="rId5"/>
    <sheet name="2018-2019-2020-2021  ÜCRET STOP" sheetId="5" r:id="rId6"/>
    <sheet name="GVK 94  KVK 15 30 DİĞERLERİ" sheetId="6" r:id="rId7"/>
    <sheet name="KDV" sheetId="7"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5" i="7" l="1"/>
  <c r="M75" i="7" s="1"/>
  <c r="L62" i="7"/>
  <c r="M62" i="7" s="1"/>
  <c r="L53" i="7"/>
  <c r="M53" i="7" s="1"/>
  <c r="L41" i="7"/>
  <c r="M41" i="7" s="1"/>
  <c r="L33" i="7"/>
  <c r="M33" i="7" s="1"/>
  <c r="L25" i="7"/>
  <c r="M25" i="7" s="1"/>
  <c r="L11" i="7"/>
  <c r="M11" i="7" s="1"/>
  <c r="K57" i="5"/>
  <c r="L57" i="5" s="1"/>
  <c r="K47" i="5"/>
  <c r="L47" i="5" s="1"/>
  <c r="K37" i="5"/>
  <c r="L37" i="5" s="1"/>
  <c r="K27" i="5"/>
  <c r="L27" i="5" s="1"/>
  <c r="K17" i="5"/>
  <c r="L17" i="5" s="1"/>
  <c r="I17" i="5"/>
  <c r="K36" i="1"/>
  <c r="I36" i="1"/>
  <c r="L36" i="1"/>
  <c r="J53" i="7"/>
  <c r="J62" i="7"/>
  <c r="J75" i="7"/>
  <c r="J41" i="7"/>
  <c r="J33" i="7"/>
  <c r="J25" i="7"/>
  <c r="J11" i="7"/>
  <c r="D74" i="7" l="1"/>
  <c r="D22" i="7"/>
  <c r="D24" i="7"/>
  <c r="E10" i="7"/>
  <c r="F10" i="7"/>
  <c r="G10" i="7"/>
  <c r="H10" i="7"/>
  <c r="D10" i="7"/>
  <c r="V49" i="6"/>
  <c r="X49" i="6" s="1"/>
  <c r="X50" i="6"/>
  <c r="X48" i="6"/>
  <c r="V47" i="6"/>
  <c r="X47" i="6" s="1"/>
  <c r="V46" i="6"/>
  <c r="X46" i="6" s="1"/>
  <c r="V45" i="6"/>
  <c r="V44" i="6"/>
  <c r="X43" i="6"/>
  <c r="V42" i="6"/>
  <c r="X42" i="6" s="1"/>
  <c r="V41" i="6"/>
  <c r="X41" i="6" s="1"/>
  <c r="V40" i="6"/>
  <c r="X40" i="6" s="1"/>
  <c r="T50" i="6"/>
  <c r="T48" i="6"/>
  <c r="T43" i="6"/>
  <c r="R49" i="6"/>
  <c r="T49" i="6" s="1"/>
  <c r="R47" i="6"/>
  <c r="T47" i="6" s="1"/>
  <c r="R46" i="6"/>
  <c r="T46" i="6" s="1"/>
  <c r="R45" i="6"/>
  <c r="T45" i="6" s="1"/>
  <c r="R44" i="6"/>
  <c r="T44" i="6" s="1"/>
  <c r="R42" i="6"/>
  <c r="T42" i="6" s="1"/>
  <c r="R41" i="6"/>
  <c r="T41" i="6" s="1"/>
  <c r="R40" i="6"/>
  <c r="T40" i="6" s="1"/>
  <c r="N49" i="6"/>
  <c r="P49" i="6" s="1"/>
  <c r="P50" i="6"/>
  <c r="P48" i="6"/>
  <c r="N47" i="6"/>
  <c r="P47" i="6" s="1"/>
  <c r="N46" i="6"/>
  <c r="P46" i="6" s="1"/>
  <c r="N45" i="6"/>
  <c r="P45" i="6" s="1"/>
  <c r="N44" i="6"/>
  <c r="P44" i="6" s="1"/>
  <c r="P43" i="6"/>
  <c r="N42" i="6"/>
  <c r="P42" i="6" s="1"/>
  <c r="N41" i="6"/>
  <c r="P41" i="6" s="1"/>
  <c r="N40" i="6"/>
  <c r="P40" i="6" s="1"/>
  <c r="J49" i="6"/>
  <c r="L49" i="6" s="1"/>
  <c r="L50" i="6"/>
  <c r="L48" i="6"/>
  <c r="J47" i="6"/>
  <c r="L47" i="6" s="1"/>
  <c r="J46" i="6"/>
  <c r="L46" i="6" s="1"/>
  <c r="J45" i="6"/>
  <c r="L45" i="6" s="1"/>
  <c r="J44" i="6"/>
  <c r="L44" i="6" s="1"/>
  <c r="L43" i="6"/>
  <c r="J42" i="6"/>
  <c r="L42" i="6" s="1"/>
  <c r="J41" i="6"/>
  <c r="L41" i="6" s="1"/>
  <c r="J40" i="6"/>
  <c r="L40" i="6" s="1"/>
  <c r="F40" i="6"/>
  <c r="H40" i="6" s="1"/>
  <c r="H50" i="6"/>
  <c r="F49" i="6"/>
  <c r="H49" i="6" s="1"/>
  <c r="H48" i="6"/>
  <c r="F47" i="6"/>
  <c r="H47" i="6" s="1"/>
  <c r="F45" i="6"/>
  <c r="H45" i="6" s="1"/>
  <c r="F46" i="6"/>
  <c r="H46" i="6" s="1"/>
  <c r="F44" i="6"/>
  <c r="H44" i="6" s="1"/>
  <c r="H43" i="6"/>
  <c r="F42" i="6"/>
  <c r="H42" i="6" s="1"/>
  <c r="F41" i="6"/>
  <c r="H41" i="6" s="1"/>
  <c r="E69" i="7"/>
  <c r="E70" i="7" s="1"/>
  <c r="F69" i="7"/>
  <c r="F70" i="7" s="1"/>
  <c r="G69" i="7"/>
  <c r="G70" i="7" s="1"/>
  <c r="H69" i="7"/>
  <c r="D69" i="7"/>
  <c r="E81" i="3"/>
  <c r="F81" i="3"/>
  <c r="G81" i="3"/>
  <c r="D80" i="3"/>
  <c r="D69" i="3"/>
  <c r="E56" i="3"/>
  <c r="F56" i="3"/>
  <c r="G56" i="3"/>
  <c r="E44" i="3"/>
  <c r="F44" i="3"/>
  <c r="G44" i="3"/>
  <c r="D44" i="3"/>
  <c r="E32" i="3"/>
  <c r="F32" i="3"/>
  <c r="G32" i="3"/>
  <c r="D32" i="3"/>
  <c r="E20" i="3"/>
  <c r="F20" i="3"/>
  <c r="G20" i="3"/>
  <c r="D20" i="3"/>
  <c r="E8" i="3"/>
  <c r="F8" i="3"/>
  <c r="G8" i="3"/>
  <c r="D8" i="3"/>
  <c r="D9" i="3" s="1"/>
  <c r="E68" i="3"/>
  <c r="F68" i="3"/>
  <c r="G68" i="3"/>
  <c r="D68" i="3"/>
  <c r="D56" i="3"/>
  <c r="D57" i="3"/>
  <c r="D23" i="5"/>
  <c r="E23" i="5"/>
  <c r="F23" i="5"/>
  <c r="G23" i="5"/>
  <c r="G24" i="5" s="1"/>
  <c r="G26" i="5" s="1"/>
  <c r="C23" i="5"/>
  <c r="D19" i="4"/>
  <c r="F19" i="4"/>
  <c r="G19" i="4"/>
  <c r="B37" i="6"/>
  <c r="B2" i="6"/>
  <c r="H70" i="7"/>
  <c r="E19" i="7"/>
  <c r="F19" i="7"/>
  <c r="G19" i="7"/>
  <c r="H19" i="7"/>
  <c r="D19" i="7"/>
  <c r="D20" i="7" s="1"/>
  <c r="E74" i="7"/>
  <c r="F74" i="7"/>
  <c r="G74" i="7"/>
  <c r="H74" i="7"/>
  <c r="D70" i="7"/>
  <c r="H24" i="7"/>
  <c r="G24" i="7"/>
  <c r="F24" i="7"/>
  <c r="E24" i="7"/>
  <c r="D22" i="2"/>
  <c r="E22" i="2"/>
  <c r="F22" i="2"/>
  <c r="G22" i="2"/>
  <c r="C22" i="2"/>
  <c r="H61" i="7"/>
  <c r="G61" i="7"/>
  <c r="F61" i="7"/>
  <c r="E61" i="7"/>
  <c r="D61" i="7"/>
  <c r="H51" i="7"/>
  <c r="G51" i="7"/>
  <c r="F51" i="7"/>
  <c r="E51" i="7"/>
  <c r="D51" i="7"/>
  <c r="H48" i="7"/>
  <c r="G48" i="7"/>
  <c r="F48" i="7"/>
  <c r="E48" i="7"/>
  <c r="D48" i="7"/>
  <c r="H40" i="7"/>
  <c r="G40" i="7"/>
  <c r="F40" i="7"/>
  <c r="E40" i="7"/>
  <c r="D40" i="7"/>
  <c r="H32" i="7"/>
  <c r="G32" i="7"/>
  <c r="F32" i="7"/>
  <c r="E32" i="7"/>
  <c r="D32" i="7"/>
  <c r="G43" i="5"/>
  <c r="G44" i="5" s="1"/>
  <c r="F43" i="5"/>
  <c r="F44" i="5" s="1"/>
  <c r="F46" i="5" s="1"/>
  <c r="E43" i="5"/>
  <c r="E44" i="5" s="1"/>
  <c r="E46" i="5" s="1"/>
  <c r="D43" i="5"/>
  <c r="D44" i="5" s="1"/>
  <c r="C43" i="5"/>
  <c r="C44" i="5" s="1"/>
  <c r="C46" i="5" s="1"/>
  <c r="D24" i="5"/>
  <c r="D26" i="5" s="1"/>
  <c r="E24" i="5"/>
  <c r="E26" i="5" s="1"/>
  <c r="F24" i="5"/>
  <c r="F26" i="5" s="1"/>
  <c r="C24" i="5"/>
  <c r="C26" i="5" s="1"/>
  <c r="D56" i="5"/>
  <c r="C57" i="5" s="1"/>
  <c r="I57" i="5" s="1"/>
  <c r="E56" i="5"/>
  <c r="G56" i="5"/>
  <c r="D53" i="5"/>
  <c r="D54" i="5" s="1"/>
  <c r="E53" i="5"/>
  <c r="E54" i="5" s="1"/>
  <c r="F53" i="5"/>
  <c r="F54" i="5" s="1"/>
  <c r="F56" i="5" s="1"/>
  <c r="G53" i="5"/>
  <c r="G54" i="5" s="1"/>
  <c r="C53" i="5"/>
  <c r="C54" i="5" s="1"/>
  <c r="C56" i="5" s="1"/>
  <c r="D33" i="5"/>
  <c r="D34" i="5" s="1"/>
  <c r="D36" i="5" s="1"/>
  <c r="E33" i="5"/>
  <c r="E34" i="5" s="1"/>
  <c r="E36" i="5" s="1"/>
  <c r="F33" i="5"/>
  <c r="F34" i="5" s="1"/>
  <c r="F36" i="5" s="1"/>
  <c r="G33" i="5"/>
  <c r="G34" i="5" s="1"/>
  <c r="G36" i="5" s="1"/>
  <c r="C33" i="5"/>
  <c r="C34" i="5" s="1"/>
  <c r="C36" i="5" s="1"/>
  <c r="D46" i="5"/>
  <c r="G46" i="5"/>
  <c r="D16" i="5"/>
  <c r="E16" i="5"/>
  <c r="F16" i="5"/>
  <c r="G16" i="5"/>
  <c r="D8" i="5"/>
  <c r="E8" i="5"/>
  <c r="F8" i="5"/>
  <c r="G8" i="5"/>
  <c r="C8" i="5"/>
  <c r="C6" i="4"/>
  <c r="C8" i="4" s="1"/>
  <c r="C16" i="4"/>
  <c r="C17" i="4" s="1"/>
  <c r="C19" i="4" s="1"/>
  <c r="D16" i="4"/>
  <c r="D17" i="4" s="1"/>
  <c r="E16" i="4"/>
  <c r="E17" i="4" s="1"/>
  <c r="E19" i="4" s="1"/>
  <c r="F16" i="4"/>
  <c r="F17" i="4" s="1"/>
  <c r="G16" i="4"/>
  <c r="G17" i="4" s="1"/>
  <c r="D6" i="4"/>
  <c r="E6" i="4"/>
  <c r="E8" i="4" s="1"/>
  <c r="F6" i="4"/>
  <c r="F8" i="4" s="1"/>
  <c r="G6" i="4"/>
  <c r="G8" i="4" s="1"/>
  <c r="D81" i="3"/>
  <c r="E69" i="3"/>
  <c r="F69" i="3"/>
  <c r="F57" i="3"/>
  <c r="F59" i="3" s="1"/>
  <c r="G57" i="3"/>
  <c r="G59" i="3" s="1"/>
  <c r="F45" i="3"/>
  <c r="G45" i="3"/>
  <c r="D45" i="3"/>
  <c r="E33" i="3"/>
  <c r="F33" i="3"/>
  <c r="G33" i="3"/>
  <c r="D33" i="3"/>
  <c r="E21" i="3"/>
  <c r="F21" i="3"/>
  <c r="G21" i="3"/>
  <c r="D21" i="3"/>
  <c r="E9" i="3"/>
  <c r="G9" i="3"/>
  <c r="E20" i="7"/>
  <c r="E22" i="7" s="1"/>
  <c r="F20" i="7"/>
  <c r="F22" i="7" s="1"/>
  <c r="G20" i="7"/>
  <c r="G22" i="7" s="1"/>
  <c r="H20" i="7"/>
  <c r="H22" i="7" s="1"/>
  <c r="E8" i="7"/>
  <c r="F8" i="7"/>
  <c r="G8" i="7"/>
  <c r="H8" i="7"/>
  <c r="X45" i="6"/>
  <c r="X44" i="6"/>
  <c r="D14" i="5"/>
  <c r="E14" i="5"/>
  <c r="F14" i="5"/>
  <c r="G14" i="5"/>
  <c r="T31" i="6"/>
  <c r="T30" i="6"/>
  <c r="T29" i="6"/>
  <c r="T28" i="6"/>
  <c r="T27" i="6"/>
  <c r="T26" i="6"/>
  <c r="T25" i="6"/>
  <c r="T24" i="6"/>
  <c r="T23" i="6"/>
  <c r="T21" i="6"/>
  <c r="T20" i="6"/>
  <c r="T19" i="6"/>
  <c r="T17" i="6"/>
  <c r="T16" i="6"/>
  <c r="T14" i="6"/>
  <c r="T13" i="6"/>
  <c r="T10" i="6"/>
  <c r="T9" i="6"/>
  <c r="T8" i="6"/>
  <c r="T7" i="6"/>
  <c r="Q31" i="6"/>
  <c r="Q30" i="6"/>
  <c r="Q29" i="6"/>
  <c r="Q28" i="6"/>
  <c r="Q27" i="6"/>
  <c r="Q26" i="6"/>
  <c r="Q25" i="6"/>
  <c r="Q24" i="6"/>
  <c r="Q23" i="6"/>
  <c r="Q21" i="6"/>
  <c r="Q20" i="6"/>
  <c r="Q19" i="6"/>
  <c r="Q17" i="6"/>
  <c r="Q16" i="6"/>
  <c r="Q14" i="6"/>
  <c r="Q13" i="6"/>
  <c r="Q10" i="6"/>
  <c r="Q9" i="6"/>
  <c r="Q8" i="6"/>
  <c r="Q7" i="6"/>
  <c r="N31" i="6"/>
  <c r="N30" i="6"/>
  <c r="N29" i="6"/>
  <c r="N28" i="6"/>
  <c r="N27" i="6"/>
  <c r="N26" i="6"/>
  <c r="N25" i="6"/>
  <c r="N24" i="6"/>
  <c r="N23" i="6"/>
  <c r="N21" i="6"/>
  <c r="N20" i="6"/>
  <c r="N19" i="6"/>
  <c r="N17" i="6"/>
  <c r="N16" i="6"/>
  <c r="N14" i="6"/>
  <c r="N13" i="6"/>
  <c r="N10" i="6"/>
  <c r="N9" i="6"/>
  <c r="N8" i="6"/>
  <c r="N7" i="6"/>
  <c r="K31" i="6"/>
  <c r="K30" i="6"/>
  <c r="K29" i="6"/>
  <c r="K28" i="6"/>
  <c r="K27" i="6"/>
  <c r="K26" i="6"/>
  <c r="K25" i="6"/>
  <c r="K24" i="6"/>
  <c r="K23" i="6"/>
  <c r="K21" i="6"/>
  <c r="K20" i="6"/>
  <c r="K19" i="6"/>
  <c r="K17" i="6"/>
  <c r="K16" i="6"/>
  <c r="K14" i="6"/>
  <c r="K13" i="6"/>
  <c r="K10" i="6"/>
  <c r="K9" i="6"/>
  <c r="K8" i="6"/>
  <c r="K7" i="6"/>
  <c r="H31" i="6"/>
  <c r="H30" i="6"/>
  <c r="H29" i="6"/>
  <c r="H28" i="6"/>
  <c r="H27" i="6"/>
  <c r="H8" i="6"/>
  <c r="H9" i="6"/>
  <c r="H10" i="6"/>
  <c r="H7" i="6"/>
  <c r="G26" i="6"/>
  <c r="H26" i="6" s="1"/>
  <c r="G25" i="6"/>
  <c r="H25" i="6" s="1"/>
  <c r="G24" i="6"/>
  <c r="H24" i="6" s="1"/>
  <c r="G23" i="6"/>
  <c r="H23" i="6" s="1"/>
  <c r="G21" i="6"/>
  <c r="H21" i="6" s="1"/>
  <c r="G20" i="6"/>
  <c r="H20" i="6" s="1"/>
  <c r="G19" i="6"/>
  <c r="H19" i="6" s="1"/>
  <c r="G17" i="6"/>
  <c r="H17" i="6" s="1"/>
  <c r="G16" i="6"/>
  <c r="H16" i="6" s="1"/>
  <c r="G14" i="6"/>
  <c r="H14" i="6" s="1"/>
  <c r="G13" i="6"/>
  <c r="H13" i="6" s="1"/>
  <c r="D8" i="7"/>
  <c r="C14" i="5"/>
  <c r="C16" i="5" s="1"/>
  <c r="D8" i="4"/>
  <c r="F31" i="1"/>
  <c r="C8" i="2"/>
  <c r="C7" i="2"/>
  <c r="C6" i="2"/>
  <c r="G69" i="3"/>
  <c r="E57" i="3"/>
  <c r="E59" i="3" s="1"/>
  <c r="E45" i="3"/>
  <c r="G80" i="3"/>
  <c r="F80" i="3"/>
  <c r="E80" i="3"/>
  <c r="F9" i="3"/>
  <c r="G18" i="2"/>
  <c r="G19" i="2"/>
  <c r="G20" i="2"/>
  <c r="D20" i="2"/>
  <c r="E20" i="2"/>
  <c r="F20" i="2"/>
  <c r="C20" i="2"/>
  <c r="D19" i="2"/>
  <c r="E19" i="2"/>
  <c r="F19" i="2"/>
  <c r="C19" i="2"/>
  <c r="D18" i="2"/>
  <c r="E18" i="2"/>
  <c r="F18" i="2"/>
  <c r="C18" i="2"/>
  <c r="G8" i="1"/>
  <c r="F37" i="6" l="1"/>
  <c r="F35" i="6" s="1"/>
  <c r="I37" i="6"/>
  <c r="I35" i="6" s="1"/>
  <c r="M37" i="6"/>
  <c r="M35" i="6" s="1"/>
  <c r="U37" i="6"/>
  <c r="U35" i="6" s="1"/>
  <c r="Q37" i="6"/>
  <c r="Q35" i="6" s="1"/>
  <c r="G61" i="3"/>
  <c r="E73" i="3"/>
  <c r="C47" i="5"/>
  <c r="I47" i="5" s="1"/>
  <c r="C27" i="5"/>
  <c r="I27" i="5" s="1"/>
  <c r="L4" i="6"/>
  <c r="L2" i="6" s="1"/>
  <c r="R4" i="6"/>
  <c r="R2" i="6" s="1"/>
  <c r="O4" i="6"/>
  <c r="O2" i="6" s="1"/>
  <c r="I4" i="6"/>
  <c r="I2" i="6" s="1"/>
  <c r="F4" i="6"/>
  <c r="C9" i="4"/>
  <c r="C20" i="4"/>
  <c r="D33" i="7"/>
  <c r="D41" i="7"/>
  <c r="D62" i="7"/>
  <c r="C9" i="5"/>
  <c r="C37" i="5"/>
  <c r="I37" i="5" s="1"/>
  <c r="C17" i="5"/>
  <c r="D25" i="7"/>
  <c r="D11" i="7"/>
  <c r="E37" i="3"/>
  <c r="F71" i="3"/>
  <c r="G71" i="3"/>
  <c r="E49" i="3"/>
  <c r="F47" i="3"/>
  <c r="G25" i="3"/>
  <c r="G13" i="3"/>
  <c r="F13" i="3"/>
  <c r="G49" i="3"/>
  <c r="G47" i="3"/>
  <c r="D72" i="7"/>
  <c r="D75" i="7" s="1"/>
  <c r="E72" i="7"/>
  <c r="G72" i="7"/>
  <c r="H72" i="7"/>
  <c r="F72" i="7"/>
  <c r="D52" i="7"/>
  <c r="F52" i="7"/>
  <c r="G52" i="7"/>
  <c r="H52" i="7"/>
  <c r="E52" i="7"/>
  <c r="E11" i="3"/>
  <c r="E13" i="3"/>
  <c r="D73" i="3"/>
  <c r="D71" i="3"/>
  <c r="G73" i="3"/>
  <c r="E71" i="3"/>
  <c r="F73" i="3"/>
  <c r="D61" i="3"/>
  <c r="D59" i="3"/>
  <c r="J51" i="3" s="1"/>
  <c r="E61" i="3"/>
  <c r="F61" i="3"/>
  <c r="D49" i="3"/>
  <c r="D47" i="3"/>
  <c r="F49" i="3"/>
  <c r="E47" i="3"/>
  <c r="G11" i="3"/>
  <c r="F11" i="3"/>
  <c r="G83" i="3"/>
  <c r="G85" i="3"/>
  <c r="D85" i="3"/>
  <c r="D83" i="3"/>
  <c r="E85" i="3"/>
  <c r="E83" i="3"/>
  <c r="F85" i="3"/>
  <c r="F83" i="3"/>
  <c r="G35" i="3"/>
  <c r="G37" i="3"/>
  <c r="D37" i="3"/>
  <c r="D35" i="3"/>
  <c r="F37" i="3"/>
  <c r="F35" i="3"/>
  <c r="E35" i="3"/>
  <c r="E23" i="3"/>
  <c r="E25" i="3"/>
  <c r="F23" i="3"/>
  <c r="F25" i="3"/>
  <c r="D23" i="3"/>
  <c r="D25" i="3"/>
  <c r="G23" i="3"/>
  <c r="D11" i="3"/>
  <c r="D13" i="3"/>
  <c r="F35" i="1"/>
  <c r="I20" i="4" l="1"/>
  <c r="K20" i="4"/>
  <c r="L20" i="4" s="1"/>
  <c r="I9" i="4"/>
  <c r="K9" i="4"/>
  <c r="L9" i="4" s="1"/>
  <c r="I9" i="5"/>
  <c r="K9" i="5"/>
  <c r="L9" i="5" s="1"/>
  <c r="Z37" i="6"/>
  <c r="Z35" i="6"/>
  <c r="U4" i="6"/>
  <c r="F2" i="6"/>
  <c r="U2" i="6" s="1"/>
  <c r="D53" i="7"/>
  <c r="J3" i="3"/>
  <c r="L3" i="3" s="1"/>
  <c r="J75" i="3"/>
  <c r="L75" i="3" s="1"/>
  <c r="J39" i="3"/>
  <c r="L39" i="3" s="1"/>
  <c r="J27" i="3"/>
  <c r="L27" i="3" s="1"/>
  <c r="J15" i="3"/>
  <c r="L15" i="3" s="1"/>
  <c r="J63" i="3"/>
  <c r="L63" i="3" s="1"/>
  <c r="L51" i="3"/>
  <c r="N3" i="3"/>
  <c r="P3" i="3" s="1"/>
  <c r="N51" i="3"/>
  <c r="P51" i="3" s="1"/>
  <c r="N39" i="3"/>
  <c r="P39" i="3" s="1"/>
  <c r="N75" i="3"/>
  <c r="P75" i="3" s="1"/>
  <c r="N27" i="3"/>
  <c r="P27" i="3" s="1"/>
  <c r="N63" i="3"/>
  <c r="P63" i="3" s="1"/>
  <c r="N15" i="3"/>
  <c r="P15" i="3" s="1"/>
  <c r="F19" i="1"/>
  <c r="G5" i="1"/>
  <c r="F18" i="1" s="1"/>
  <c r="E10" i="1"/>
  <c r="E9" i="1"/>
  <c r="G10" i="1" s="1"/>
  <c r="F22" i="1" l="1"/>
  <c r="E12" i="1"/>
  <c r="E11" i="1"/>
  <c r="G12" i="1" s="1"/>
  <c r="F23" i="1" l="1"/>
  <c r="G15" i="1" s="1"/>
  <c r="F25" i="1" l="1"/>
  <c r="F26" i="1" s="1"/>
  <c r="I15" i="1" a="1"/>
  <c r="I15" i="1" s="1"/>
  <c r="F28" i="1"/>
  <c r="F29" i="1" s="1"/>
  <c r="G14" i="1"/>
  <c r="F33" i="1" l="1"/>
  <c r="F36" i="1" s="1"/>
  <c r="J15" i="1"/>
  <c r="F40" i="1" s="1"/>
  <c r="F4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Abdullah KİRAZ</author>
  </authors>
  <commentList>
    <comment ref="G39" authorId="0" shapeId="0" xr:uid="{3D67D4FB-D3E8-4890-A11E-DDBCEB23B730}">
      <text>
        <r>
          <rPr>
            <sz val="9"/>
            <color indexed="81"/>
            <rFont val="Tahoma"/>
            <family val="2"/>
            <charset val="162"/>
          </rPr>
          <t xml:space="preserve">
2021 ve 2022 yılı zorunlu değildir. İsteğe bağlı olarak artırımda bulunulabilir. Bu durumda İŞLETME HESABI ESASINA GÖRE BELİRLENEN tutarlar dikkate alınacaktır.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Abdullah KİRAZ</author>
  </authors>
  <commentList>
    <comment ref="F40" authorId="0" shapeId="0" xr:uid="{9BD969B9-6996-4224-8B4F-78DE5701BFD4}">
      <text>
        <r>
          <rPr>
            <sz val="9"/>
            <color indexed="81"/>
            <rFont val="Tahoma"/>
            <family val="2"/>
            <charset val="162"/>
          </rPr>
          <t xml:space="preserve">BİLANÇO ESASINA GÖRE DEFTER TUTAN GELİR VERGİSİ MÜKELLEFLERİ İÇİN ASGARİ MATRAHIN % 50 Sİ
</t>
        </r>
      </text>
    </comment>
    <comment ref="J40" authorId="0" shapeId="0" xr:uid="{1DF286D2-5E1A-4324-9DA8-DBFE1B8D8376}">
      <text>
        <r>
          <rPr>
            <sz val="9"/>
            <color indexed="81"/>
            <rFont val="Tahoma"/>
            <family val="2"/>
            <charset val="162"/>
          </rPr>
          <t xml:space="preserve">BİLANÇO ESASINA GÖRE DEFTER TUTAN GELİR VERGİSİ MÜKELLEFLERİ İÇİN ASGARİ MATRAHIN % 50 Sİ
</t>
        </r>
      </text>
    </comment>
    <comment ref="N40" authorId="0" shapeId="0" xr:uid="{A7EA3A2F-F156-4B8F-B68B-B1D53C540828}">
      <text>
        <r>
          <rPr>
            <sz val="9"/>
            <color indexed="81"/>
            <rFont val="Tahoma"/>
            <family val="2"/>
            <charset val="162"/>
          </rPr>
          <t xml:space="preserve">BİLANÇO ESASINA GÖRE DEFTER TUTAN GELİR VERGİSİ MÜKELLEFLERİ İÇİN ASGARİ MATRAHIN % 50 Sİ
</t>
        </r>
      </text>
    </comment>
    <comment ref="R40" authorId="0" shapeId="0" xr:uid="{AA89D10F-42A2-42B6-8712-806DD82C31D8}">
      <text>
        <r>
          <rPr>
            <sz val="9"/>
            <color indexed="81"/>
            <rFont val="Tahoma"/>
            <family val="2"/>
            <charset val="162"/>
          </rPr>
          <t xml:space="preserve">BİLANÇO ESASINA GÖRE DEFTER TUTAN GELİR VERGİSİ MÜKELLEFLERİ İÇİN ASGARİ MATRAHIN % 50 Sİ
</t>
        </r>
      </text>
    </comment>
    <comment ref="V40" authorId="0" shapeId="0" xr:uid="{7BF654B3-B1F6-4C6A-8251-8452AA243EEE}">
      <text>
        <r>
          <rPr>
            <sz val="9"/>
            <color indexed="81"/>
            <rFont val="Tahoma"/>
            <family val="2"/>
            <charset val="162"/>
          </rPr>
          <t xml:space="preserve">BİLANÇO ESASINA GÖRE DEFTER TUTAN GELİR VERGİSİ MÜKELLEFLERİ İÇİN ASGARİ MATRAHIN % 50 Sİ
</t>
        </r>
      </text>
    </comment>
    <comment ref="V41" authorId="0" shapeId="0" xr:uid="{F33A040D-86A1-43AF-8A1D-C88176EF4ABD}">
      <text>
        <r>
          <rPr>
            <sz val="9"/>
            <color indexed="81"/>
            <rFont val="Tahoma"/>
            <family val="2"/>
            <charset val="162"/>
          </rPr>
          <t xml:space="preserve">BİLANÇO ESASINA GÖRE DEFTER TUTAN GELİR VERGİSİ MÜKELLEFLERİ İÇİN ASGARİ MATRAHIN % 50 Sİ
</t>
        </r>
      </text>
    </comment>
    <comment ref="V42" authorId="0" shapeId="0" xr:uid="{5B1B4AA1-DE40-4EED-9AD5-B959D00E4A9A}">
      <text>
        <r>
          <rPr>
            <sz val="9"/>
            <color indexed="81"/>
            <rFont val="Tahoma"/>
            <family val="2"/>
            <charset val="162"/>
          </rPr>
          <t xml:space="preserve">BİLANÇO ESASINA GÖRE DEFTER TUTAN GELİR VERGİSİ MÜKELLEFLERİ İÇİN ASGARİ MATRAHIN % 50 Sİ
</t>
        </r>
      </text>
    </comment>
    <comment ref="V44" authorId="0" shapeId="0" xr:uid="{C5BE46F1-4D25-4D52-A5A6-F93AFC05DE03}">
      <text>
        <r>
          <rPr>
            <sz val="9"/>
            <color indexed="81"/>
            <rFont val="Tahoma"/>
            <family val="2"/>
            <charset val="162"/>
          </rPr>
          <t xml:space="preserve">BİLANÇO ESASINA GÖRE DEFTER TUTAN GELİR VERGİSİ MÜKELLEFLERİ İÇİN ASGARİ MATRAHIN % 50 Sİ
</t>
        </r>
      </text>
    </comment>
    <comment ref="V45" authorId="0" shapeId="0" xr:uid="{7CA00F36-1F8C-474B-8B04-17CACCAEF8A8}">
      <text>
        <r>
          <rPr>
            <sz val="9"/>
            <color indexed="81"/>
            <rFont val="Tahoma"/>
            <family val="2"/>
            <charset val="162"/>
          </rPr>
          <t xml:space="preserve">BİLANÇO ESASINA GÖRE DEFTER TUTAN GELİR VERGİSİ MÜKELLEFLERİ İÇİN ASGARİ MATRAHIN % 50 Sİ
</t>
        </r>
      </text>
    </comment>
    <comment ref="V46" authorId="0" shapeId="0" xr:uid="{5F24A4E6-2EC3-46BB-B290-E1C12AE8967D}">
      <text>
        <r>
          <rPr>
            <sz val="9"/>
            <color indexed="81"/>
            <rFont val="Tahoma"/>
            <family val="2"/>
            <charset val="162"/>
          </rPr>
          <t xml:space="preserve">BİLANÇO ESASINA GÖRE DEFTER TUTAN GELİR VERGİSİ MÜKELLEFLERİ İÇİN ASGARİ MATRAHIN % 50 Sİ
</t>
        </r>
      </text>
    </comment>
    <comment ref="V47" authorId="0" shapeId="0" xr:uid="{CF35940F-67D7-4D2B-BD46-959D2E12851A}">
      <text>
        <r>
          <rPr>
            <sz val="9"/>
            <color indexed="81"/>
            <rFont val="Tahoma"/>
            <family val="2"/>
            <charset val="162"/>
          </rPr>
          <t xml:space="preserve">BİLANÇO ESASINA GÖRE DEFTER TUTAN GELİR VERGİSİ MÜKELLEFLERİ İÇİN ASGARİ MATRAHIN % 50 Sİ
</t>
        </r>
      </text>
    </comment>
    <comment ref="V49" authorId="0" shapeId="0" xr:uid="{5A6D447D-542F-4D59-BBAC-0D4BC9E9B9B6}">
      <text>
        <r>
          <rPr>
            <sz val="9"/>
            <color indexed="81"/>
            <rFont val="Tahoma"/>
            <family val="2"/>
            <charset val="162"/>
          </rPr>
          <t xml:space="preserve">BİLANÇO ESASINA GÖRE DEFTER TUTAN GELİR VERGİSİ MÜKELLEFLERİ İÇİN ASGARİ MATRAHIN % 50 Sİ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<sst xmlns="http://schemas.openxmlformats.org/spreadsheetml/2006/main" count="677" uniqueCount="228">
  <si>
    <t>GELİR VERGİSİ MÜKELLEFİ-İŞLETME HESABI ESASI</t>
  </si>
  <si>
    <t>GELİR VERGİSİ MÜKELLEFİ-BİLANÇO ESASI</t>
  </si>
  <si>
    <t xml:space="preserve">GELİR VERGİSİ MÜKELLEFİ-SERBEST MESLEK KAZANÇ DEFTERİ </t>
  </si>
  <si>
    <t>ASGARİ MAKTU MATRAH</t>
  </si>
  <si>
    <t>KURUMLAR VERGİSİ MÜKELLEFİ</t>
  </si>
  <si>
    <t>2022 YILI GV/KV   VERGİ MATRAHI</t>
  </si>
  <si>
    <t>2021 YILI GV/KV VERGİ MATRAHI</t>
  </si>
  <si>
    <t>1- 2021 YILI GV / KV MATRAHINA GÖRE</t>
  </si>
  <si>
    <t>2-2022 YILI 3. DÖNEM GEÇİCİ VERGİ MATRAHINA GÖRE</t>
  </si>
  <si>
    <t>2022 YILI 3. DÖNEM GEÇİCİ VERGİ MATRAHI</t>
  </si>
  <si>
    <t>2022 YILI 3. DÖNEM GEÇİCİ VERGİ BEYANNAMESİ VERİLDİ Mİ?</t>
  </si>
  <si>
    <t>EVET</t>
  </si>
  <si>
    <t>HAYIR</t>
  </si>
  <si>
    <t>2021 YILI GV/KV BEYANNAMESİ VERİLDİ Mİ?</t>
  </si>
  <si>
    <t>MÜKELLEFİYET TÜRÜNÜZÜ SEÇİNİZ</t>
  </si>
  <si>
    <t>2022/3</t>
  </si>
  <si>
    <t>2022/2</t>
  </si>
  <si>
    <t>2022/1</t>
  </si>
  <si>
    <t>2022 YILI GV / KV YILLIK BEYANINDA BEYAN EDİLMESİ GEREKEN ASGARİ MATRAH TUTARI</t>
  </si>
  <si>
    <t>2022 YILINA İLİŞKİN YILLIK BEYANNAMELER SÜRESİNDE VERİLMİŞ VE VERGİSİ ZAMANINDA ÖDENMİŞ MİDİR?</t>
  </si>
  <si>
    <t>3- 2022 YILI 2. DÖNEM GEÇİCİ VERGİ MATRAHINA GÖRE</t>
  </si>
  <si>
    <t>4- 2022 YILI 1. DÖNEM GEÇİCİ VERGİ MATRAHINA GÖRE</t>
  </si>
  <si>
    <t>GV TUTARI</t>
  </si>
  <si>
    <t>KV TUTARI % 23</t>
  </si>
  <si>
    <t>2022 için</t>
  </si>
  <si>
    <t>asgari maktu tutarlar</t>
  </si>
  <si>
    <t>GELİRLER SADECE BASİT USULDE TESPİT EDİLEN MÜKELLEF</t>
  </si>
  <si>
    <t>GELİRLERİ SADECE GAYRİMENKUL SERMAYE İRADINDAN OLUŞAN MÜKELLEF</t>
  </si>
  <si>
    <t>DİGER GELİR VERGİSİ MÜKELLEFLERİ</t>
  </si>
  <si>
    <t>BEYAN EDİLMİŞ OLAN MATRAH TUTARI</t>
  </si>
  <si>
    <t>BEYAN EDİLMİŞ OLAN MATRAHA GÖRE HESAPLANAN MATRAH ARTIRIMI TUTARI</t>
  </si>
  <si>
    <t>ASGARİ MAKTU TUTAR İLE KIYASLAMA SONRASINDA DİKKATE ALINACAK MATRAH ARTIRIMI TUTARI</t>
  </si>
  <si>
    <t>HESAPLANAN VERGİ TUTARI</t>
  </si>
  <si>
    <t>HESAPLANAN VERGİ TUTARI - 2</t>
  </si>
  <si>
    <t>HESAPLANAN VERGİ TUTARI -1</t>
  </si>
  <si>
    <t>BEYAN EDİLMİŞ OLAN MATRAHIN UYGULANACAĞI ARTIRIM ORANI</t>
  </si>
  <si>
    <t>ASGARİ MATRAH ARTIRIMI TUTARI</t>
  </si>
  <si>
    <t>ARTIRILAN MATRAHA UYGULACAK VERGİ ORANI-1</t>
  </si>
  <si>
    <r>
      <t>GELİR VERGİSİ MÜKELLEFİ-</t>
    </r>
    <r>
      <rPr>
        <b/>
        <sz val="16"/>
        <color rgb="FFFF0000"/>
        <rFont val="Calibri"/>
        <family val="2"/>
        <charset val="162"/>
        <scheme val="minor"/>
      </rPr>
      <t>İŞLETME HESABI ESASI</t>
    </r>
  </si>
  <si>
    <r>
      <t>GELİR VERGİSİ MÜKELLEFİ-</t>
    </r>
    <r>
      <rPr>
        <b/>
        <sz val="16"/>
        <color rgb="FFFF0000"/>
        <rFont val="Calibri"/>
        <family val="2"/>
        <charset val="162"/>
        <scheme val="minor"/>
      </rPr>
      <t>BİLANÇO ESASI</t>
    </r>
  </si>
  <si>
    <r>
      <t>GELİR VERGİSİ MÜKELLEFİ-</t>
    </r>
    <r>
      <rPr>
        <b/>
        <sz val="16"/>
        <color rgb="FFFF0000"/>
        <rFont val="Calibri"/>
        <family val="2"/>
        <charset val="162"/>
        <scheme val="minor"/>
      </rPr>
      <t>SERBEST MESLEK KAZANÇ DEFTERİ</t>
    </r>
  </si>
  <si>
    <r>
      <t>GELİR VERGİSİ MÜKELLEFİ-</t>
    </r>
    <r>
      <rPr>
        <b/>
        <sz val="16"/>
        <color rgb="FFFF0000"/>
        <rFont val="Calibri"/>
        <family val="2"/>
        <charset val="162"/>
        <scheme val="minor"/>
      </rPr>
      <t>KURUMLAR VERGİSİ MÜKELLEFLERİ</t>
    </r>
  </si>
  <si>
    <r>
      <t>GELİR VERGİSİ MÜKELLEFİ-</t>
    </r>
    <r>
      <rPr>
        <b/>
        <sz val="16"/>
        <color rgb="FFFF0000"/>
        <rFont val="Calibri"/>
        <family val="2"/>
        <charset val="162"/>
        <scheme val="minor"/>
      </rPr>
      <t>GELİRLER SADECE BASİT USULDE TESPİT EDİLEN MÜKELLEF</t>
    </r>
  </si>
  <si>
    <r>
      <t>GELİR VERGİSİ MÜKELLEFİ-</t>
    </r>
    <r>
      <rPr>
        <b/>
        <sz val="16"/>
        <color rgb="FFFF0000"/>
        <rFont val="Calibri"/>
        <family val="2"/>
        <charset val="162"/>
        <scheme val="minor"/>
      </rPr>
      <t>GELİRLERİ SADECE GAYRİMENKUL SERMAYE İRADINDAN OLUŞAN MÜKELLEF</t>
    </r>
  </si>
  <si>
    <r>
      <t>GELİR VERGİSİ MÜKELLEFİ-</t>
    </r>
    <r>
      <rPr>
        <b/>
        <sz val="16"/>
        <color rgb="FFFF0000"/>
        <rFont val="Calibri"/>
        <family val="2"/>
        <charset val="162"/>
        <scheme val="minor"/>
      </rPr>
      <t>DİGER GELİR VERGİSİ MÜKELLEFLERİ</t>
    </r>
  </si>
  <si>
    <r>
      <rPr>
        <b/>
        <u/>
        <sz val="12"/>
        <color rgb="FFFF0000"/>
        <rFont val="Calibri"/>
        <family val="2"/>
        <charset val="162"/>
        <scheme val="minor"/>
      </rPr>
      <t xml:space="preserve">2022 YILI 3. DÖNEM GEÇİCİ VERGİ BEYANI VERİLMEDİĞİ DURUMDA: </t>
    </r>
    <r>
      <rPr>
        <b/>
        <sz val="12"/>
        <color theme="1"/>
        <rFont val="Calibri"/>
        <family val="2"/>
        <charset val="162"/>
        <scheme val="minor"/>
      </rPr>
      <t xml:space="preserve"> 2022 YILI  2 NCİ VEYA 1 İNCİ GEÇİCİ VERGİ DÖNEMİ MATRAHLARINA GÖRE OLMASI GEREKEN ASGARİ MATRAH TUTARI</t>
    </r>
  </si>
  <si>
    <t>2022 YILI 3. DÖNEM GEÇİCİ VERGİ BEYANI VERİLMEDİĞİNDE 2022 KV BEYANI AÇISINDAN YAPILACAK KIYASLAMADA DİKKATE ALINACAK MATRAH TUTARLARI</t>
  </si>
  <si>
    <t>2022 YILI İÇİN MİNİMUM BEYAN EDİLECEK VERGİ MATRAHI TUTARI (2021 YILI VE 2022 3. GEÇİCİ VERGİ DÖNEMİNE GÖRE)</t>
  </si>
  <si>
    <t>ARTIRIMDA BULUNAN YILLARA İLİŞKİN ZARAR TUTARLARININ % 50 Sİ 2022 VE İZLEYEN YILLARIN KARLARINDAN MAHSUP EDİLEMEZ ( G BENDİ)</t>
  </si>
  <si>
    <t xml:space="preserve">2022 YILI BEYANNAMESİNDE ZARARIN TAMAMI MAHSUP EDİLDİYSE; 31 MAYISA KADAR DÜZELTME YAPILIRSA CEZA KESİLMEZ VE GECİKME FAİZİ HESAPLANMAZ. BU TARİHTEN SONRA DÜZELTME YAPILIRSA CEZA VE FAİZ ARANIR. DÜZELTME ÜZERİNE TAHAKKUK EDEN VERGİ BİR AY İÇİNDE ÖDENMESİ GEREKİR. </t>
  </si>
  <si>
    <t>GVK 94/1 ÜCRET TEVKİFATI</t>
  </si>
  <si>
    <t>ÜCRET ÖDEMELERİNİN GAYRİSAFİ TUTARLARININ YILLIK TOPLAMI</t>
  </si>
  <si>
    <t>VERGİ ARTIŞ ORANI</t>
  </si>
  <si>
    <t>İLGİLİ YILDA TÜM BEYANNAMELER VERİLDİYSE</t>
  </si>
  <si>
    <t>İLGİLİ YILDA HİÇ MUHTASAR BEYANNAME VE PRİM HİZMET BELGELERİ HİÇ VERİLMEDİYSE (12.03.2023 TARİHİNDEN ÖNCE DE PRİM HİZMET BELGESİ VERİLMEMİŞ İSE )</t>
  </si>
  <si>
    <t>ASGARİ İŞÇİ SAYISI</t>
  </si>
  <si>
    <t>İLGİLİ YILIN SON VERGİLENDİRME DÖNEMİNDE GEÇERLİ OLAN ASGARİ ÜCRETİN BRÜT TUTARI (TL)</t>
  </si>
  <si>
    <t>A)</t>
  </si>
  <si>
    <t>B-1</t>
  </si>
  <si>
    <t>YILLIK TOPLAMI (12 AYA İBLAĞ EDİLMİŞ TUTARI)</t>
  </si>
  <si>
    <t>2-AA</t>
  </si>
  <si>
    <t>2-BB</t>
  </si>
  <si>
    <r>
      <t xml:space="preserve">İLGİLİ YILDA VERİLMEYİP, 12.03.2023 TARİHİNDEN ÖNCE VERİLMİŞ </t>
    </r>
    <r>
      <rPr>
        <b/>
        <sz val="11"/>
        <color theme="1"/>
        <rFont val="Calibri"/>
        <family val="2"/>
        <charset val="162"/>
        <scheme val="minor"/>
      </rPr>
      <t>İLK PRİM</t>
    </r>
    <r>
      <rPr>
        <sz val="11"/>
        <color theme="1"/>
        <rFont val="Calibri"/>
        <family val="2"/>
        <charset val="162"/>
        <scheme val="minor"/>
      </rPr>
      <t xml:space="preserve"> HİZMET BELGESİNDEKİ İŞÇİ SAYISI </t>
    </r>
  </si>
  <si>
    <t>2-CC</t>
  </si>
  <si>
    <t>Yaptıkları serbest meslek işleri dolayısıyla bu işleri icra edenlere yapılan ödemelerden</t>
  </si>
  <si>
    <t>70 inci maddede yazılı mal ve hakların kiralanması karşılığı yapılan ödemelerden</t>
  </si>
  <si>
    <t>Çiftçilerden satın alınan ziraî mahsuller ve hizmetler için yapılan ödemelerden</t>
  </si>
  <si>
    <t>Esnaf muaflığından yararlananlara mal ve hizmet alımları karşılığında yapılan ödemelerden,</t>
  </si>
  <si>
    <t>Gelir Vergisi Kanununda belirtilen esaslara göre birden fazla takvim yılına yaygın inşaat ve onarım işleri ile uğraşan kurumlara bu işleri ile ilgili olarak yapılan hak ediş ödemeleri.</t>
  </si>
  <si>
    <t>Kooperatiflere ait taşınmazların kiralanması karşılığında bunlara yapılan kira ödemeleri.</t>
  </si>
  <si>
    <t>Vergiden muaf olan kurumlara dağıtılan (Kârın sermayeye eklenmesi kâr dağıtımı sayılmaz.) Gelir Vergisi Kanununun 75 inci maddesinin ikinci fıkrasının (1), (2) ve (3) numaralı bentlerindeki kâr payları üzerinden</t>
  </si>
  <si>
    <t>KVK 15 /2</t>
  </si>
  <si>
    <t>Gelir Vergisi Kanununda belirtilen esaslara göre birden fazla takvim yılına yaygın inşaat ve onarım işleri ile uğraşan kurumlara bu işleri ile ilgili olarak yapılan hakediş ödemeleri</t>
  </si>
  <si>
    <t>KVK 30/1-a</t>
  </si>
  <si>
    <t>KVK 15 /1-a</t>
  </si>
  <si>
    <t>KVK 15 /1-b</t>
  </si>
  <si>
    <t>Tam mükellef kurumlar tarafından, Türkiye'de bir iş yeri veya daimî temsilci aracılığıyla kâr payı elde edenler hariç olmak üzere dar mükellef kurumlara veya kurumlar vergisinden muaf olan dar mükelleflere dağıtılan (Kârın sermayeye eklenmesi kâr dağıtımı sayılmaz.) ve Gelir Vergisi Kanununun 75 inci maddesinin ikinci fıkrasının (1), (2) ve (3) numaralı bentlerinde sayılan kâr payları</t>
  </si>
  <si>
    <t>KVK 30/3</t>
  </si>
  <si>
    <t>GVK-94/2</t>
  </si>
  <si>
    <t>GVK-94/3</t>
  </si>
  <si>
    <t>GVK-94/5</t>
  </si>
  <si>
    <t>GVK-94/6</t>
  </si>
  <si>
    <t>GVK-94/11</t>
  </si>
  <si>
    <t>GVK-94/13</t>
  </si>
  <si>
    <t>ORAN</t>
  </si>
  <si>
    <t>VERGİ TUTARI</t>
  </si>
  <si>
    <t>KDV</t>
  </si>
  <si>
    <t>HESAPLANAN KDV TUTARLARININ YILLIK TOPLAMI</t>
  </si>
  <si>
    <t>KALAN HESAPLANAN KDV TUTARI</t>
  </si>
  <si>
    <t>KDV 11/1-C  ve KDV GEÇİCİ 17 YE YE GÖRE TECİL OLUNAN KDV TOPLAMI</t>
  </si>
  <si>
    <t>KDV 11/1-C VE KDV GEÇİCİ 17 YE GÖRE TECİL OLUNAN VERGİLER HESAPLANAN KDV TUTARINDAN DÜŞÜLÜR.</t>
  </si>
  <si>
    <t>HESAPLANAN KDV TUTARLARININ AYLIK ORTALAMASI</t>
  </si>
  <si>
    <t>YILLIK HESAPLANAN KDV TUTARI</t>
  </si>
  <si>
    <t>B-1)</t>
  </si>
  <si>
    <t>B-2)</t>
  </si>
  <si>
    <t>İLGİLİ YILDA GV VEYA KV MATRAH ARTIRIMI TUTARI</t>
  </si>
  <si>
    <t>B-3)</t>
  </si>
  <si>
    <t>HESAPLANAN KDV OLAN BEYANNAMELERDEKİ HESAPLANAN KDV TUTARI TOPLAMI</t>
  </si>
  <si>
    <t>HESAPLANAN KDV TOPLAMINA UYGULANACAK VERGİ ORANI</t>
  </si>
  <si>
    <t>GV KV MATRAH ARTIRIMINA UYGULANAN VERGİ ARTIŞ ORANI</t>
  </si>
  <si>
    <t>ARTIRILMASI GEREKEN VERGİ TUTARI (1 VE 2 DEN BÜYÜK OLANI)</t>
  </si>
  <si>
    <t>HİÇ BEYANNAME VERİLMEMİŞ YA DA İLGİLİ YILDA 3  TEN AZ (BİR VEYA İKİ ) DÖNEMİN KDV BEYANNAMELERİ VERİLDİYSE</t>
  </si>
  <si>
    <t>B HALİNDE GV VEYA KV MATRAH ARTIRIMI YAPILMASI ZORUNLUDUR.</t>
  </si>
  <si>
    <t xml:space="preserve">TAMAMI İSTİSNA TESLİMLERDEN OLUŞUYORSA VEYA TAMAMI TECİL TERKİN KAPSAMINDAKİ İŞLEMLERDEN OLUŞOYURSA  VEYA BÜTÜN DÖNEMLERDE HESAPLANAN KDV BULUNMUYORSA </t>
  </si>
  <si>
    <t>B-4)</t>
  </si>
  <si>
    <t>BEYANNAMELERİN TAMAMINI VERMEKLE BİRLİKTE BAZILARINDA HESAPLANAN KDV YOK İSE</t>
  </si>
  <si>
    <t>HESAPLANAN KDV * VERGİ ORANI TUTARI -2</t>
  </si>
  <si>
    <t>C</t>
  </si>
  <si>
    <t xml:space="preserve">ÜÇ AYLIK KDV BEYANI VERENLERDEN
HİÇ BEYANNAME VERİLMEDİYSE
 (YILLIK ASGARİ ARTIRIM TUTARI) </t>
  </si>
  <si>
    <t>İLGİLİ YIL GELİR VERGİSİ BEYANNAMESİ SÜRESİNDE VERİLMİŞ VE GV TUTARI İLE BU BEYANA İLİŞKİN DAMGA VERGİSİ SÜRESİNDE ÖDENMİŞ VE KANUNUN YAPILANDIRMA MADDELERİNDEN YARARLANILMAMIŞ İSE ARTIRILAN MATRAHA UYGULANACAK VERGİ ORANI-2</t>
  </si>
  <si>
    <t>İLGİLİ YIL KURUMLAR VERGİSİ BEYANNAMESİ SÜRESİNDE VERİLMİŞ VE KV TUTARI İLE BU BEYANA İLİŞKİN DAMGA VERGİSİ SÜRESİNDE ÖDENMİŞ VE KANUNUN YAPILANDIRMA MADDELERİNDEN YARARLANILMAMIŞ İSE ARTIRILAN MATRAHA UYGULANACAK VERGİ ORANI-2</t>
  </si>
  <si>
    <r>
      <t>KURUMLAR VERGİSİ MÜKELLEFLERİ (GEÇİCİ 61) MUHTASAR BEYANNAME VERİLDİYSE (</t>
    </r>
    <r>
      <rPr>
        <b/>
        <sz val="11"/>
        <color rgb="FFFF0000"/>
        <rFont val="Calibri"/>
        <family val="2"/>
        <charset val="162"/>
        <scheme val="minor"/>
      </rPr>
      <t>D BENDİ</t>
    </r>
    <r>
      <rPr>
        <b/>
        <sz val="11"/>
        <color theme="1"/>
        <rFont val="Calibri"/>
        <family val="2"/>
        <charset val="162"/>
        <scheme val="minor"/>
      </rPr>
      <t>)</t>
    </r>
  </si>
  <si>
    <r>
      <t>KURUMLAR VERGİSİ MÜKELLEFLERİ (GEÇİCİ 61) (MUHTASAR BEYANNAME İLE BEYAN EDİLMEMİŞ İSE) (</t>
    </r>
    <r>
      <rPr>
        <b/>
        <sz val="11"/>
        <color rgb="FFFF0000"/>
        <rFont val="Calibri"/>
        <family val="2"/>
        <charset val="162"/>
        <scheme val="minor"/>
      </rPr>
      <t>E BENDİ</t>
    </r>
    <r>
      <rPr>
        <b/>
        <sz val="11"/>
        <color theme="1"/>
        <rFont val="Calibri"/>
        <family val="2"/>
        <charset val="162"/>
        <scheme val="minor"/>
      </rPr>
      <t>)</t>
    </r>
  </si>
  <si>
    <t>VERGİ ORANI</t>
  </si>
  <si>
    <t>2022 İÇİN MATRAH ARTIRIMINDA BULUNULDUĞUNDA, BU YILA AİT ZARARIN TAMAMINI 2023 VE SONRAKİ YILLARDA MAHSUP EDİLEMEZ.</t>
  </si>
  <si>
    <t>Hayvan ve bunların mahsulleri ile kara ve su avcılığı mahsulleri için,</t>
  </si>
  <si>
    <t>i</t>
  </si>
  <si>
    <t>Ticaret borsalarında tescil ettirilerek satın alınanlar için</t>
  </si>
  <si>
    <t>ii</t>
  </si>
  <si>
    <t>(i) alt bendi dışında kalanlar için</t>
  </si>
  <si>
    <t>Diğer zirai mahsuller için,</t>
  </si>
  <si>
    <t>Zirai faaliyet kapsamında ifa edilen hizmetler için</t>
  </si>
  <si>
    <t>Orman idaresine veya orman idaresine karsı taahhütte bulunan kurumlara yapılan ormanların ağaçlandırılması, bakimi, kesimi, ürünlerin toplanması, taşıması ve benzeri hizmetler için</t>
  </si>
  <si>
    <t>Diğer hizmetler için</t>
  </si>
  <si>
    <t>Çiftçilere yapılan doğrudan gelir desteği ve alternatif ürün ödemeleri için</t>
  </si>
  <si>
    <t>a-</t>
  </si>
  <si>
    <t>b-</t>
  </si>
  <si>
    <t>c-</t>
  </si>
  <si>
    <t>d-</t>
  </si>
  <si>
    <t>a.</t>
  </si>
  <si>
    <t>Havlu, çarşaf, çorap, hali, kilim, dokuma mamulleri, örgü, dantel, her nevi turistik eşya, haşir, sepet, süpürge, paspas, fırça, yapma çiçek ve benzeri emtia bedelleri veya bu emtianın imalinde ödenen hizmet bedelleri üzerinden</t>
  </si>
  <si>
    <t>Hurda mal alımları için</t>
  </si>
  <si>
    <t>Diğer mal alımları için</t>
  </si>
  <si>
    <t>Diğer hizmet alımları ('a', 'b' ve 'c' alt bentleri hariç olmak üzere mal ve hizmet bedeli ayrılmaması hali de bu kapsamdadır) için</t>
  </si>
  <si>
    <t>b.</t>
  </si>
  <si>
    <t>c.</t>
  </si>
  <si>
    <t>d.</t>
  </si>
  <si>
    <r>
      <t>42 nci madde kapsamına giren işler dolayısıyla bu işleri yapanlara (kurumlar dahil) ödenen istihkak bedellerinden</t>
    </r>
    <r>
      <rPr>
        <b/>
        <sz val="12"/>
        <color rgb="FF494949"/>
        <rFont val="Times New Roman"/>
        <family val="1"/>
        <charset val="162"/>
      </rPr>
      <t>,</t>
    </r>
  </si>
  <si>
    <t>İLGİLİ MADDE</t>
  </si>
  <si>
    <t>AÇIKLAMA</t>
  </si>
  <si>
    <r>
      <t>İLGİLİ YILDA HİÇ MUHTASAR BEYANNAME VE PRİM HİZMET BELGELERİ HİÇ VERİLMEDİYSE (</t>
    </r>
    <r>
      <rPr>
        <b/>
        <sz val="11"/>
        <color rgb="FFFF0000"/>
        <rFont val="Calibri"/>
        <family val="2"/>
        <charset val="162"/>
        <scheme val="minor"/>
      </rPr>
      <t>12.03.2023 TARİHİNDEN ÖNCE</t>
    </r>
    <r>
      <rPr>
        <b/>
        <sz val="11"/>
        <color theme="1"/>
        <rFont val="Calibri"/>
        <family val="2"/>
        <charset val="162"/>
        <scheme val="minor"/>
      </rPr>
      <t xml:space="preserve"> VERİLMİŞ </t>
    </r>
    <r>
      <rPr>
        <b/>
        <sz val="11"/>
        <color rgb="FFFF0000"/>
        <rFont val="Calibri"/>
        <family val="2"/>
        <charset val="162"/>
        <scheme val="minor"/>
      </rPr>
      <t>İLK</t>
    </r>
    <r>
      <rPr>
        <b/>
        <sz val="11"/>
        <color theme="1"/>
        <rFont val="Calibri"/>
        <family val="2"/>
        <charset val="162"/>
        <scheme val="minor"/>
      </rPr>
      <t xml:space="preserve"> PRİM HİZMET BELGESİNDEKİ)</t>
    </r>
  </si>
  <si>
    <t>GAYRİ SAFİ ÖDEME TUTARI</t>
  </si>
  <si>
    <t>MUHTASAR BEYANNAMELER VERİLDİYSE  MD.5/2-A-B-C</t>
  </si>
  <si>
    <t>İLGİLİ YILLAR İÇİN ARTIRILAN GV/KV MATRAHININ % 80 İNDEN AZ OLAMAZ.</t>
  </si>
  <si>
    <t>5/(3)</t>
  </si>
  <si>
    <r>
      <t xml:space="preserve">İLGİLİ YILDA </t>
    </r>
    <r>
      <rPr>
        <b/>
        <sz val="11"/>
        <color rgb="FFFF0000"/>
        <rFont val="Calibri"/>
        <family val="2"/>
        <charset val="162"/>
        <scheme val="minor"/>
      </rPr>
      <t>EN AZ 3 DÖNEMİN</t>
    </r>
    <r>
      <rPr>
        <b/>
        <sz val="11"/>
        <color theme="1"/>
        <rFont val="Calibri"/>
        <family val="2"/>
        <charset val="162"/>
        <scheme val="minor"/>
      </rPr>
      <t xml:space="preserve"> KDV BEYANNAMELERİ VERİLDİYSE</t>
    </r>
  </si>
  <si>
    <t>B-2 İLE AYNI</t>
  </si>
  <si>
    <t>B-1 İLE AYNI</t>
  </si>
  <si>
    <r>
      <t xml:space="preserve">2018-2019-2020-2021 YILI GELİR VE KURUMLAR VERGİSİ MATRAH ARTIRIMI </t>
    </r>
    <r>
      <rPr>
        <b/>
        <sz val="11"/>
        <color rgb="FFFF0000"/>
        <rFont val="Calibri"/>
        <family val="2"/>
        <charset val="162"/>
        <scheme val="minor"/>
      </rPr>
      <t>(5/1)</t>
    </r>
  </si>
  <si>
    <r>
      <t xml:space="preserve">2022 YILI GELİR VE KURUMLAR VERGİSİ MATRAH ARTIRIMI 
</t>
    </r>
    <r>
      <rPr>
        <b/>
        <sz val="11"/>
        <color rgb="FFFF0000"/>
        <rFont val="Calibri"/>
        <family val="2"/>
        <charset val="162"/>
        <scheme val="minor"/>
      </rPr>
      <t>(GEÇİCİ 1.MD.)</t>
    </r>
  </si>
  <si>
    <r>
      <t xml:space="preserve">2018-2019-2020-2021-2022 KDV VERGİ ARTIRIMI 
</t>
    </r>
    <r>
      <rPr>
        <b/>
        <sz val="11"/>
        <color rgb="FFFF0000"/>
        <rFont val="Calibri"/>
        <family val="2"/>
        <charset val="162"/>
        <scheme val="minor"/>
      </rPr>
      <t>(5/3) VE (GEÇİCİ 1.MD.)</t>
    </r>
  </si>
  <si>
    <r>
      <t xml:space="preserve">2018-2019-2020-2021-2022 GV KV STOPAJ VERGİ ARTIRIMI  
</t>
    </r>
    <r>
      <rPr>
        <b/>
        <sz val="11"/>
        <color rgb="FFFF0000"/>
        <rFont val="Calibri"/>
        <family val="2"/>
        <charset val="162"/>
        <scheme val="minor"/>
      </rPr>
      <t>(5/2) VE (GEÇİCİ 1.MD)</t>
    </r>
  </si>
  <si>
    <t>ANA SAYFA</t>
  </si>
  <si>
    <r>
      <t xml:space="preserve">2021 YILI GV/KV BEYANNAMESİNDE 
</t>
    </r>
    <r>
      <rPr>
        <b/>
        <sz val="12"/>
        <color rgb="FFFF0000"/>
        <rFont val="Calibri"/>
        <family val="2"/>
        <charset val="162"/>
        <scheme val="minor"/>
      </rPr>
      <t>ZARAR BEYANI</t>
    </r>
    <r>
      <rPr>
        <b/>
        <sz val="12"/>
        <color theme="1"/>
        <rFont val="Calibri"/>
        <family val="2"/>
        <charset val="162"/>
        <scheme val="minor"/>
      </rPr>
      <t xml:space="preserve"> VEYA 
</t>
    </r>
    <r>
      <rPr>
        <b/>
        <sz val="12"/>
        <color rgb="FF0070C0"/>
        <rFont val="Calibri"/>
        <family val="2"/>
        <charset val="162"/>
        <scheme val="minor"/>
      </rPr>
      <t>İNDİRİM VEYA İSTİSNALAR NEDENİYLE MATRAH OLUŞMAMASI</t>
    </r>
    <r>
      <rPr>
        <b/>
        <sz val="12"/>
        <color theme="1"/>
        <rFont val="Calibri"/>
        <family val="2"/>
        <charset val="162"/>
        <scheme val="minor"/>
      </rPr>
      <t xml:space="preserve"> HALİ VAR MIDIR? 
YA DA </t>
    </r>
    <r>
      <rPr>
        <b/>
        <sz val="12"/>
        <color rgb="FF00B050"/>
        <rFont val="Calibri"/>
        <family val="2"/>
        <charset val="162"/>
        <scheme val="minor"/>
      </rPr>
      <t>BEYANNAME VERİLMEMİŞ OLMA HALİ</t>
    </r>
    <r>
      <rPr>
        <b/>
        <sz val="12"/>
        <color rgb="FFFFFF00"/>
        <rFont val="Calibri"/>
        <family val="2"/>
        <charset val="162"/>
        <scheme val="minor"/>
      </rPr>
      <t xml:space="preserve"> </t>
    </r>
    <r>
      <rPr>
        <b/>
        <sz val="12"/>
        <color theme="1"/>
        <rFont val="Calibri"/>
        <family val="2"/>
        <charset val="162"/>
        <scheme val="minor"/>
      </rPr>
      <t>VAR MIDIR?</t>
    </r>
  </si>
  <si>
    <r>
      <t xml:space="preserve">2022 YILI 3. DÖNEM GEÇİCİ VERGİ BEYANNMESİNDE 
</t>
    </r>
    <r>
      <rPr>
        <b/>
        <sz val="12"/>
        <color rgb="FFFF0000"/>
        <rFont val="Calibri"/>
        <family val="2"/>
        <charset val="162"/>
        <scheme val="minor"/>
      </rPr>
      <t xml:space="preserve">ZARAR BEYANI </t>
    </r>
    <r>
      <rPr>
        <b/>
        <sz val="12"/>
        <color theme="1"/>
        <rFont val="Calibri"/>
        <family val="2"/>
        <charset val="162"/>
        <scheme val="minor"/>
      </rPr>
      <t xml:space="preserve">VEYA 
</t>
    </r>
    <r>
      <rPr>
        <b/>
        <sz val="12"/>
        <color rgb="FF0070C0"/>
        <rFont val="Calibri"/>
        <family val="2"/>
        <charset val="162"/>
        <scheme val="minor"/>
      </rPr>
      <t>İNDİRİM VEYA İSTİSNALAR NEDENİYLE MATRAH OLUŞMAMASI</t>
    </r>
    <r>
      <rPr>
        <b/>
        <sz val="12"/>
        <color theme="1"/>
        <rFont val="Calibri"/>
        <family val="2"/>
        <charset val="162"/>
        <scheme val="minor"/>
      </rPr>
      <t xml:space="preserve"> HALİ VAR MIDIR? 
YA DA </t>
    </r>
    <r>
      <rPr>
        <b/>
        <sz val="12"/>
        <color rgb="FF00B050"/>
        <rFont val="Calibri"/>
        <family val="2"/>
        <charset val="162"/>
        <scheme val="minor"/>
      </rPr>
      <t xml:space="preserve">BEYANNAMENİN HİÇ VERİLMEMİŞ OLMA HALİ </t>
    </r>
    <r>
      <rPr>
        <b/>
        <sz val="12"/>
        <color theme="1"/>
        <rFont val="Calibri"/>
        <family val="2"/>
        <charset val="162"/>
        <scheme val="minor"/>
      </rPr>
      <t>VAR MIDIR?</t>
    </r>
  </si>
  <si>
    <t>TOPLAM</t>
  </si>
  <si>
    <t>PEŞİN ÖDEME</t>
  </si>
  <si>
    <t>% 20 VERGİ ORANINA GÖRE</t>
  </si>
  <si>
    <t>% 15 VERGİ ORANINA GÖRE</t>
  </si>
  <si>
    <t>MATRAH ARTIRIMINDA BULUNULACAK MIDIR?</t>
  </si>
  <si>
    <t>* Basit usuldeki bir mükellefin beyana tabi geliri TİCARİ KAZANÇ ile birlikte DİĞER GELİR unsurlarından oluşuyorsa, yapılacak matrah artırımında İŞLETME HESABI ESASI ndaki rakamlar dikkate alınarak artırım yapılacaktır.</t>
  </si>
  <si>
    <r>
      <t xml:space="preserve">BEYAN EDİLMİŞ OLAN GEÇİCİ 61 </t>
    </r>
    <r>
      <rPr>
        <sz val="11"/>
        <color rgb="FFFF0000"/>
        <rFont val="Calibri"/>
        <family val="2"/>
        <charset val="162"/>
        <scheme val="minor"/>
      </rPr>
      <t xml:space="preserve">STOPAJI </t>
    </r>
    <r>
      <rPr>
        <sz val="11"/>
        <color theme="1"/>
        <rFont val="Calibri"/>
        <family val="2"/>
        <charset val="162"/>
        <scheme val="minor"/>
      </rPr>
      <t>TUTARI</t>
    </r>
  </si>
  <si>
    <r>
      <t>ASGARİ</t>
    </r>
    <r>
      <rPr>
        <sz val="11"/>
        <color rgb="FFFF0000"/>
        <rFont val="Calibri"/>
        <family val="2"/>
        <charset val="162"/>
        <scheme val="minor"/>
      </rPr>
      <t xml:space="preserve"> STOPAJ </t>
    </r>
    <r>
      <rPr>
        <sz val="11"/>
        <color theme="1"/>
        <rFont val="Calibri"/>
        <family val="2"/>
        <charset val="162"/>
        <scheme val="minor"/>
      </rPr>
      <t>ARTIRIMI TUTARI</t>
    </r>
  </si>
  <si>
    <t>BEYAN EDİLMİŞ OLAN STOPAJ TUTARINA UYGULANACAK ARTIRIM ORANI</t>
  </si>
  <si>
    <t>ASGARİ MAKTU STOPAJ TUTAR İLE KIYASLAMA SONRASINDA DİKKATE ALINACAK STOPAJ ARTIRIMI TUTARI</t>
  </si>
  <si>
    <t>ARTIRIM NEDENİYLE HESAPLANAN STOPAJ VERGİ TUTARI</t>
  </si>
  <si>
    <t>ARTIRIMINDA BULUNULACAK MIDIR?</t>
  </si>
  <si>
    <t xml:space="preserve"> ARTIRIMINDA BULUNULACAK MIDIR?</t>
  </si>
  <si>
    <r>
      <t xml:space="preserve">BEYAN EDİLMEMİŞ - HESAPLANAN GEÇİCİ 61 </t>
    </r>
    <r>
      <rPr>
        <sz val="11"/>
        <color rgb="FFFF0000"/>
        <rFont val="Calibri"/>
        <family val="2"/>
        <charset val="162"/>
        <scheme val="minor"/>
      </rPr>
      <t xml:space="preserve">STOPAJI </t>
    </r>
    <r>
      <rPr>
        <sz val="11"/>
        <color theme="1"/>
        <rFont val="Calibri"/>
        <family val="2"/>
        <charset val="162"/>
        <scheme val="minor"/>
      </rPr>
      <t>TUTARI</t>
    </r>
  </si>
  <si>
    <t>BEYAN EDİLMEMİŞ - HESAPLANMIŞ OLAN STOPAJ TUTARINA UYGULANACAK ARTIRIM ORANI</t>
  </si>
  <si>
    <t>BEYAN EDİLMEMİŞ HESAPLANMIŞ  STOPAJ TUTARINA GÖRE HESAPLANAN MATRAH ARTIRIMI TUTARI</t>
  </si>
  <si>
    <t>BEYAN EDİLMİŞ OLAN STOPAJ TUTARINA GÖRE HESAPLANAN STOPAJ ARTIRIMI TUTARI</t>
  </si>
  <si>
    <t xml:space="preserve">ARTIRIM NEDENİYLE HESAPLANAN STOPAJ VERGİ TUTARI </t>
  </si>
  <si>
    <r>
      <t xml:space="preserve">İLGİLİ YILDA </t>
    </r>
    <r>
      <rPr>
        <b/>
        <sz val="11"/>
        <color rgb="FFFF0000"/>
        <rFont val="Calibri"/>
        <family val="2"/>
        <charset val="162"/>
        <scheme val="minor"/>
      </rPr>
      <t>TÜM MUHTASAR BEYANNAMELER VERİLDİYSE</t>
    </r>
  </si>
  <si>
    <r>
      <t>İLGİLİ YILDA</t>
    </r>
    <r>
      <rPr>
        <b/>
        <sz val="11"/>
        <color rgb="FFFF0000"/>
        <rFont val="Calibri"/>
        <family val="2"/>
        <charset val="162"/>
        <scheme val="minor"/>
      </rPr>
      <t xml:space="preserve"> SADECE 1 AY MUHTASAR BEYANNAME VERİLDİYSE</t>
    </r>
  </si>
  <si>
    <r>
      <t xml:space="preserve">İLGİLİ YILDA </t>
    </r>
    <r>
      <rPr>
        <b/>
        <sz val="11"/>
        <color rgb="FF00B050"/>
        <rFont val="Calibri"/>
        <family val="2"/>
        <charset val="162"/>
        <scheme val="minor"/>
      </rPr>
      <t>HİÇ MUHTASAR BEYANNAME VERİLMEDİYSE</t>
    </r>
    <r>
      <rPr>
        <b/>
        <sz val="11"/>
        <color theme="1"/>
        <rFont val="Calibri"/>
        <family val="2"/>
        <charset val="162"/>
        <scheme val="minor"/>
      </rPr>
      <t xml:space="preserve">
(</t>
    </r>
    <r>
      <rPr>
        <b/>
        <sz val="11"/>
        <color rgb="FFFF0000"/>
        <rFont val="Calibri"/>
        <family val="2"/>
        <charset val="162"/>
        <scheme val="minor"/>
      </rPr>
      <t>PRİM HİZMET BELGELERİ VERİLDİYSE</t>
    </r>
    <r>
      <rPr>
        <b/>
        <sz val="11"/>
        <color theme="1"/>
        <rFont val="Calibri"/>
        <family val="2"/>
        <charset val="162"/>
        <scheme val="minor"/>
      </rPr>
      <t>)</t>
    </r>
  </si>
  <si>
    <t>İLGİLİ YILDA AYLIK PRİM VE HİZMET BELGELERİNDE BİLDİRİLEN İŞÇİ SAYISI ORTALAMASI (BİR AYDA ÇALIŞAN ORTALAMA İŞÇİ SAYISI)</t>
  </si>
  <si>
    <t>BİR AYLIK ASGARİ ÜCRET ÖDEMESİ TOPLAMI</t>
  </si>
  <si>
    <t>BİR YILLIK ASGARİ ÜCRET ÖDEMESİ TOPLAMI ( ARTIRILACAK GV STOPAJ MATRAHI TOPLAMI)</t>
  </si>
  <si>
    <t xml:space="preserve">İLGİLİ BEYANNAMEDE BEYAN EDİLMİŞ ÜCRET ÖDEMELERİNİN GAYRİSAFİ TUTARI TOPLAMI </t>
  </si>
  <si>
    <r>
      <t>İLGİLİ YILDA</t>
    </r>
    <r>
      <rPr>
        <b/>
        <sz val="11"/>
        <color rgb="FFFF0000"/>
        <rFont val="Calibri"/>
        <family val="2"/>
        <charset val="162"/>
        <scheme val="minor"/>
      </rPr>
      <t xml:space="preserve">  BİRDEN FAZLA MUHTASAR BEYANNAME VERİLDİYSE (TAMAMI VERİLMEDİYSE)</t>
    </r>
  </si>
  <si>
    <t xml:space="preserve">İLGİLİ BEYANNAMELERDE BEYAN EDİLMİŞ ÜCRET ÖDEMELERİNİN GAYRİSAFİ TUTARI TOPLAMI </t>
  </si>
  <si>
    <t>BEYANNAME VERİLEN DÖNEM SAYISI</t>
  </si>
  <si>
    <t>AYLIK ORTALAMA GAYRİSAFİ ÜCRET ÖDEMELERİ TOPLAMI</t>
  </si>
  <si>
    <t>PEŞİN ÖDENİRSE</t>
  </si>
  <si>
    <t>İLGİLİ YIL TEVKİFAT ORANLARI</t>
  </si>
  <si>
    <t>MUHTASAR BEYANNAMELER HİÇ VERİLMEDİYSE VEYA VERİLMEKLE BİRLİKTE BELİRTİLEN ÖDEME TÜRLERİNDEN ÖDEMELER YOK İSE 
MD.5/2-Ç</t>
  </si>
  <si>
    <t>GELİRİ SADECE GMSİ DEN OLUŞANLARIN ASGARİ MATRAH ARTIRIMI TUTARI</t>
  </si>
  <si>
    <t>BİLANÇO GV ASGARİ MATRAH ARTIRIMI TUTARININ % 50 Sİ</t>
  </si>
  <si>
    <t xml:space="preserve">BİLANÇO GV ASGARİ MATRAH ARTIRIMI TUTARI </t>
  </si>
  <si>
    <t xml:space="preserve">İLGİLİ YIL TEVKİFAT ORANLARININ       %25 İ ORANI İLE BEYAN EDİLMİŞ TUTAR ÇARPILACAKTIR. </t>
  </si>
  <si>
    <t>HESAPLANAN KDV TUTARLARININ TOPLAMI</t>
  </si>
  <si>
    <t>BEYANNAME VERİLMİŞ DÖNEM SAYISI</t>
  </si>
  <si>
    <t xml:space="preserve">HESAPLANAN VERGİ TUTARI </t>
  </si>
  <si>
    <t>HESAPLANAN KDV TUTARLARI TOPLAMI</t>
  </si>
  <si>
    <r>
      <t xml:space="preserve">ÜÇ AYLIK KDV BEYANI VERENLERDEN
</t>
    </r>
    <r>
      <rPr>
        <b/>
        <sz val="11"/>
        <color rgb="FFFF0000"/>
        <rFont val="Calibri"/>
        <family val="2"/>
        <charset val="162"/>
        <scheme val="minor"/>
      </rPr>
      <t>EN AZ 1 DÖNEM BEYANNAME VERİLDİYSE</t>
    </r>
    <r>
      <rPr>
        <b/>
        <sz val="11"/>
        <color theme="1"/>
        <rFont val="Calibri"/>
        <family val="2"/>
        <charset val="162"/>
        <scheme val="minor"/>
      </rPr>
      <t xml:space="preserve">
 (YILLIK ASGARİ ARTIRIM TUTARI) </t>
    </r>
  </si>
  <si>
    <t>5/ (2) - A-B</t>
  </si>
  <si>
    <t>5/(1) -D-E</t>
  </si>
  <si>
    <t>GEÇİCİ 1. MD.</t>
  </si>
  <si>
    <t xml:space="preserve">5/(1) </t>
  </si>
  <si>
    <r>
      <t xml:space="preserve">2018-2019-2020-2021  GEÇİCİ 61 E GÖRE MATRAH ARTIRIMI 
</t>
    </r>
    <r>
      <rPr>
        <b/>
        <sz val="11"/>
        <color rgb="FFFF0000"/>
        <rFont val="Calibri"/>
        <family val="2"/>
        <charset val="162"/>
        <scheme val="minor"/>
      </rPr>
      <t>(5/1-d-e)</t>
    </r>
  </si>
  <si>
    <t>PEŞİN</t>
  </si>
  <si>
    <t>** GMSİ yanında ÜCRET, MSİ, DKİ olması halinde matrah artırımı yapılırken İşletme Hesabı Esasındaki tutarlar dikkate alınacaktır.</t>
  </si>
  <si>
    <r>
      <rPr>
        <b/>
        <i/>
        <sz val="11"/>
        <color rgb="FFFF0000"/>
        <rFont val="Calibri"/>
        <family val="2"/>
        <charset val="162"/>
        <scheme val="minor"/>
      </rPr>
      <t xml:space="preserve">NOT: </t>
    </r>
    <r>
      <rPr>
        <i/>
        <sz val="11"/>
        <color rgb="FFFF0000"/>
        <rFont val="Calibri"/>
        <family val="2"/>
        <charset val="162"/>
        <scheme val="minor"/>
      </rPr>
      <t>Hesaplanan KDV Tutarının Hesabında 1,3,4 NOLU KDV BEYANLARI nda yer alan Hesaplanan KDV Tutarları Topluca dikkate alınacaktır.</t>
    </r>
  </si>
  <si>
    <r>
      <t xml:space="preserve">BEYAN EDİLMİŞ OLAN MATRAHA GÖRE HESAPLANAN </t>
    </r>
    <r>
      <rPr>
        <b/>
        <sz val="11"/>
        <color theme="1"/>
        <rFont val="Calibri"/>
        <family val="2"/>
        <charset val="162"/>
        <scheme val="minor"/>
      </rPr>
      <t>MATRAH ARTIRIMI TUTARI</t>
    </r>
  </si>
  <si>
    <r>
      <t xml:space="preserve">ASGARİ MAKTU TUTAR İLE KIYASLAMA SONRASINDA </t>
    </r>
    <r>
      <rPr>
        <b/>
        <u/>
        <sz val="11"/>
        <color theme="1"/>
        <rFont val="Calibri"/>
        <family val="2"/>
        <charset val="162"/>
        <scheme val="minor"/>
      </rPr>
      <t>DİKKATE ALINACAK MATRAH ARTIRIMI TUTARI</t>
    </r>
  </si>
  <si>
    <r>
      <t xml:space="preserve">ARTIRILAN MATRAHA UYGULACAK </t>
    </r>
    <r>
      <rPr>
        <b/>
        <sz val="11"/>
        <color theme="1"/>
        <rFont val="Calibri"/>
        <family val="2"/>
        <charset val="162"/>
        <scheme val="minor"/>
      </rPr>
      <t>VERGİ ORANI-1</t>
    </r>
  </si>
  <si>
    <t>HESAPLANAN VERGİ TUTARI-1</t>
  </si>
  <si>
    <r>
      <t xml:space="preserve">İLGİLİ YIL GELİR VERGİSİ BEYANNAMESİ SÜRESİNDE VERİLMİŞ VE GV TUTARI İLE BU BEYANA İLİŞKİN DAMGA VERGİSİ SÜRESİNDE ÖDENMİŞ VE KANUNUN YAPILANDIRMA MADDELERİNDEN YARARLANILMAMIŞ İSE ARTIRILAN MATRAHA UYGULANACAK </t>
    </r>
    <r>
      <rPr>
        <b/>
        <sz val="11"/>
        <color theme="1"/>
        <rFont val="Calibri"/>
        <family val="2"/>
        <charset val="162"/>
        <scheme val="minor"/>
      </rPr>
      <t>VERGİ ORANI-2</t>
    </r>
  </si>
  <si>
    <t>GEÇİCİ 61 NEDENİYLE YAPILAN MATRAH ARTIRIMI NETİCESİNDE İNCELEMEYE TABİ OLMAMAK BAKIMINDAN KV YÖNÜNDEN DE MATRAH ATRIMI YAPILMASI ZORUNLUDUR.
 (F BENDİ)</t>
  </si>
  <si>
    <r>
      <t xml:space="preserve">İlgili Hesaplama Tablolarına Ulaşmak İçin Kutularında yer alan OK'lara </t>
    </r>
    <r>
      <rPr>
        <b/>
        <i/>
        <sz val="12"/>
        <color rgb="FF0070C0"/>
        <rFont val="Calibri"/>
        <family val="2"/>
        <charset val="162"/>
        <scheme val="minor"/>
      </rPr>
      <t>TIKLAYINIZ</t>
    </r>
  </si>
  <si>
    <t xml:space="preserve">ARTIRIM YAPILACAK MIDIR? </t>
  </si>
  <si>
    <t>94 üncü maddesinin birinci fıkrasının (6) numaralı bendi kapsamında yapılan kar payı ödemeleri</t>
  </si>
  <si>
    <t>Sayfa Koruma Parolaları: 123 tür.</t>
  </si>
  <si>
    <r>
      <t xml:space="preserve">2022 YILI İÇİN BEYAN EDİLMESİ GEREKEN ASGARİ MATRAHIN % 25 İNE GÖRE HESAPLANAN MATRAH ARTIRIMI TUTARI </t>
    </r>
    <r>
      <rPr>
        <b/>
        <sz val="18"/>
        <color rgb="FFFF0000"/>
        <rFont val="Calibri"/>
        <family val="2"/>
        <charset val="162"/>
        <scheme val="minor"/>
      </rPr>
      <t>(1)</t>
    </r>
  </si>
  <si>
    <r>
      <t xml:space="preserve"> ASGARİ MATRAHIN % 25 İ NE GÖRE GÖRE ASGARİ MATRAH ARTIRIMI TUTARI </t>
    </r>
    <r>
      <rPr>
        <b/>
        <sz val="16"/>
        <color rgb="FFFF0000"/>
        <rFont val="Calibri"/>
        <family val="2"/>
        <charset val="162"/>
        <scheme val="minor"/>
      </rPr>
      <t>(2)</t>
    </r>
  </si>
  <si>
    <r>
      <t xml:space="preserve">2022 YILI İÇİN MÜKELLEFİYET TÜRÜNE GÖRE BELİRLENMİŞ ASGARİ  </t>
    </r>
    <r>
      <rPr>
        <b/>
        <sz val="12"/>
        <color rgb="FFFF0000"/>
        <rFont val="Calibri"/>
        <family val="2"/>
        <charset val="162"/>
        <scheme val="minor"/>
      </rPr>
      <t>MATRAH ARTIRIMI</t>
    </r>
    <r>
      <rPr>
        <b/>
        <sz val="12"/>
        <color theme="1"/>
        <rFont val="Calibri"/>
        <family val="2"/>
        <charset val="162"/>
        <scheme val="minor"/>
      </rPr>
      <t xml:space="preserve"> TUTARI </t>
    </r>
    <r>
      <rPr>
        <b/>
        <sz val="18"/>
        <color rgb="FFFF0000"/>
        <rFont val="Calibri"/>
        <family val="2"/>
        <charset val="162"/>
        <scheme val="minor"/>
      </rPr>
      <t>(3)</t>
    </r>
  </si>
  <si>
    <r>
      <t xml:space="preserve">2022 YILI ASGARİ MATRAH ARTIRIMI TUTARI 
</t>
    </r>
    <r>
      <rPr>
        <b/>
        <sz val="12"/>
        <color rgb="FFFF0000"/>
        <rFont val="Calibri"/>
        <family val="2"/>
        <charset val="162"/>
        <scheme val="minor"/>
      </rPr>
      <t>( 1 , 2 VE 3 TEN BÜYÜK OLANI)</t>
    </r>
  </si>
  <si>
    <t>MATRAH ARTIRIM TUTARINA UYGULANACAK VERGİ ORANI</t>
  </si>
  <si>
    <r>
      <t xml:space="preserve">MATRAH ARTIRIMI İÇİN HESAPLANACAK GV / KV TUTARI 
</t>
    </r>
    <r>
      <rPr>
        <b/>
        <sz val="12"/>
        <color rgb="FFFF0000"/>
        <rFont val="Calibri"/>
        <family val="2"/>
        <charset val="162"/>
        <scheme val="minor"/>
      </rPr>
      <t>(MATRAH ARTIRIMI NEDENİYLE)</t>
    </r>
  </si>
  <si>
    <t>2022 YILI İÇİN BEYAN EDİLMESİ GEREKEN GV/KV TUTARI</t>
  </si>
  <si>
    <r>
      <t xml:space="preserve">2022 YILI GV/KV TUTARINDAN </t>
    </r>
    <r>
      <rPr>
        <b/>
        <sz val="12"/>
        <color rgb="FFFF0000"/>
        <rFont val="Calibri"/>
        <family val="2"/>
        <charset val="162"/>
        <scheme val="minor"/>
      </rPr>
      <t xml:space="preserve">MAHSUP EDİLEBİLECEK </t>
    </r>
    <r>
      <rPr>
        <b/>
        <sz val="12"/>
        <color theme="1"/>
        <rFont val="Calibri"/>
        <family val="2"/>
        <charset val="162"/>
        <scheme val="minor"/>
      </rPr>
      <t>STOPAJ VE GEÇİCİ VERGİLER TOPLAM TUTARI</t>
    </r>
  </si>
  <si>
    <t>12 TAKSİTLİ ÖDENİRSE</t>
  </si>
  <si>
    <t>AYLIK TAKSİT</t>
  </si>
  <si>
    <t>MAHSUPLAR SONRASINDA ÖDENECEK KURUMLAR VERGİSİ TUTARI</t>
  </si>
  <si>
    <t xml:space="preserve">MATRAH ARTIRIMI HESAPLAMALARI VE MATRAH ARTIRIMI NEDENİYLE BEYAN ÖDENMESİ GEREKEN VERGİ TUTARININ HESABI </t>
  </si>
  <si>
    <t>2022 YILI GV/KV HESABI</t>
  </si>
  <si>
    <r>
      <rPr>
        <sz val="12"/>
        <color rgb="FFFF0000"/>
        <rFont val="Calibri"/>
        <family val="2"/>
        <charset val="162"/>
        <scheme val="minor"/>
      </rPr>
      <t>* Basit usuldeki bir mükellefin beyana tabi geliri TİCARİ KAZANÇ ile birlikte DİĞER GELİR unsurlarından oluşuyorsa, yapılacak matrah artırımında İŞLETME HESABI ESASI ndaki rakamlar dikkate alınarak artırım yapılacaktır.
** GMSİ yanında ÜCRET, MSİ, DKİ olması halinde matrah artırımı yapılırken İşletme Hesabı Esasındaki tutarlar dikkate alınacaktır.</t>
    </r>
    <r>
      <rPr>
        <sz val="12"/>
        <color theme="1"/>
        <rFont val="Calibri"/>
        <family val="2"/>
        <charset val="16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</si>
</sst>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0_ ;\-#,##0.00\ "/>
  </numFmts>
  <fonts count="46" x14ac:knownFonts="1">
    <font>
      <sz val="11"/>
      <color theme="1"/>
      <name val="Calibri"/>
      <family val="2"/>
      <charset val="162"/>
      <scheme val="minor"/>
    </font>
    <font>
      <sz val="11"/>
      <color theme="1"/>
      <name val="Calibri"/>
      <family val="2"/>
      <charset val="162"/>
      <scheme val="minor"/>
    </font>
    <font>
      <b/>
      <sz val="16"/>
      <color rgb="FFFF0000"/>
      <name val="Calibri"/>
      <family val="2"/>
      <charset val="162"/>
      <scheme val="minor"/>
    </font>
    <font>
      <b/>
      <sz val="11"/>
      <color theme="1"/>
      <name val="Calibri"/>
      <family val="2"/>
      <charset val="162"/>
      <scheme val="minor"/>
    </font>
    <font>
      <b/>
      <sz val="11"/>
      <color rgb="FFFF0000"/>
      <name val="Calibri"/>
      <family val="2"/>
      <charset val="162"/>
      <scheme val="minor"/>
    </font>
    <font>
      <b/>
      <sz val="12"/>
      <color rgb="FFFF0000"/>
      <name val="Calibri"/>
      <family val="2"/>
      <charset val="162"/>
      <scheme val="minor"/>
    </font>
    <font>
      <sz val="12"/>
      <color theme="1"/>
      <name val="Calibri"/>
      <family val="2"/>
      <charset val="162"/>
      <scheme val="minor"/>
    </font>
    <font>
      <b/>
      <sz val="12"/>
      <color theme="1"/>
      <name val="Calibri"/>
      <family val="2"/>
      <charset val="162"/>
      <scheme val="minor"/>
    </font>
    <font>
      <b/>
      <sz val="12"/>
      <color rgb="FF0070C0"/>
      <name val="Calibri"/>
      <family val="2"/>
      <charset val="162"/>
      <scheme val="minor"/>
    </font>
    <font>
      <b/>
      <sz val="12"/>
      <color rgb="FFFFFF00"/>
      <name val="Calibri"/>
      <family val="2"/>
      <charset val="162"/>
      <scheme val="minor"/>
    </font>
    <font>
      <b/>
      <sz val="12"/>
      <color rgb="FF00B050"/>
      <name val="Calibri"/>
      <family val="2"/>
      <charset val="162"/>
      <scheme val="minor"/>
    </font>
    <font>
      <i/>
      <sz val="12"/>
      <color theme="1"/>
      <name val="Calibri"/>
      <family val="2"/>
      <charset val="162"/>
      <scheme val="minor"/>
    </font>
    <font>
      <b/>
      <u/>
      <sz val="12"/>
      <color rgb="FFFF0000"/>
      <name val="Calibri"/>
      <family val="2"/>
      <charset val="162"/>
      <scheme val="minor"/>
    </font>
    <font>
      <b/>
      <i/>
      <sz val="11"/>
      <color rgb="FFFF0000"/>
      <name val="Calibri"/>
      <family val="2"/>
      <charset val="162"/>
      <scheme val="minor"/>
    </font>
    <font>
      <sz val="12"/>
      <color theme="1"/>
      <name val="Times New Roman"/>
      <family val="1"/>
      <charset val="162"/>
    </font>
    <font>
      <b/>
      <sz val="12"/>
      <color rgb="FF494949"/>
      <name val="Times New Roman"/>
      <family val="1"/>
      <charset val="162"/>
    </font>
    <font>
      <sz val="12"/>
      <color rgb="FF2E2E2E"/>
      <name val="Times New Roman"/>
      <family val="1"/>
      <charset val="162"/>
    </font>
    <font>
      <b/>
      <sz val="12"/>
      <color theme="1"/>
      <name val="Times New Roman"/>
      <family val="1"/>
      <charset val="162"/>
    </font>
    <font>
      <b/>
      <sz val="12"/>
      <color rgb="FFFF0000"/>
      <name val="Times New Roman"/>
      <family val="1"/>
      <charset val="162"/>
    </font>
    <font>
      <sz val="9"/>
      <color indexed="81"/>
      <name val="Tahoma"/>
      <family val="2"/>
      <charset val="162"/>
    </font>
    <font>
      <b/>
      <sz val="16"/>
      <color rgb="FF0070C0"/>
      <name val="Calibri"/>
      <family val="2"/>
      <charset val="162"/>
      <scheme val="minor"/>
    </font>
    <font>
      <b/>
      <sz val="14"/>
      <color rgb="FFFF0000"/>
      <name val="Calibri"/>
      <family val="2"/>
      <charset val="162"/>
      <scheme val="minor"/>
    </font>
    <font>
      <sz val="11"/>
      <color rgb="FFFF0000"/>
      <name val="Calibri"/>
      <family val="2"/>
      <charset val="162"/>
      <scheme val="minor"/>
    </font>
    <font>
      <u/>
      <sz val="11"/>
      <color theme="10"/>
      <name val="Calibri"/>
      <family val="2"/>
      <charset val="162"/>
      <scheme val="minor"/>
    </font>
    <font>
      <b/>
      <sz val="14"/>
      <color rgb="FF0070C0"/>
      <name val="Calibri"/>
      <family val="2"/>
      <charset val="162"/>
      <scheme val="minor"/>
    </font>
    <font>
      <b/>
      <sz val="11"/>
      <color rgb="FF00B050"/>
      <name val="Calibri"/>
      <family val="2"/>
      <charset val="162"/>
      <scheme val="minor"/>
    </font>
    <font>
      <b/>
      <sz val="18"/>
      <color rgb="FFFF0000"/>
      <name val="Calibri"/>
      <family val="2"/>
      <charset val="162"/>
      <scheme val="minor"/>
    </font>
    <font>
      <b/>
      <sz val="20"/>
      <color rgb="FFFF0000"/>
      <name val="Calibri"/>
      <family val="2"/>
      <charset val="162"/>
      <scheme val="minor"/>
    </font>
    <font>
      <b/>
      <sz val="11"/>
      <name val="Calibri"/>
      <family val="2"/>
      <charset val="162"/>
      <scheme val="minor"/>
    </font>
    <font>
      <b/>
      <sz val="18"/>
      <color theme="1"/>
      <name val="Calibri"/>
      <family val="2"/>
      <charset val="162"/>
      <scheme val="minor"/>
    </font>
    <font>
      <b/>
      <sz val="24"/>
      <color theme="1"/>
      <name val="Times New Roman"/>
      <family val="1"/>
      <charset val="162"/>
    </font>
    <font>
      <b/>
      <sz val="24"/>
      <color rgb="FFFF0000"/>
      <name val="Times New Roman"/>
      <family val="1"/>
      <charset val="162"/>
    </font>
    <font>
      <b/>
      <sz val="28"/>
      <color theme="1"/>
      <name val="Times New Roman"/>
      <family val="1"/>
      <charset val="162"/>
    </font>
    <font>
      <i/>
      <sz val="11"/>
      <color rgb="FFFF0000"/>
      <name val="Calibri"/>
      <family val="2"/>
      <charset val="162"/>
      <scheme val="minor"/>
    </font>
    <font>
      <b/>
      <sz val="11"/>
      <color rgb="FF002060"/>
      <name val="Calibri"/>
      <family val="2"/>
      <charset val="162"/>
      <scheme val="minor"/>
    </font>
    <font>
      <sz val="11"/>
      <color rgb="FF002060"/>
      <name val="Calibri"/>
      <family val="2"/>
      <charset val="162"/>
      <scheme val="minor"/>
    </font>
    <font>
      <b/>
      <u/>
      <sz val="11"/>
      <color theme="1"/>
      <name val="Calibri"/>
      <family val="2"/>
      <charset val="162"/>
      <scheme val="minor"/>
    </font>
    <font>
      <sz val="11"/>
      <name val="Calibri"/>
      <family val="2"/>
      <charset val="162"/>
      <scheme val="minor"/>
    </font>
    <font>
      <sz val="10"/>
      <color rgb="FFFF0000"/>
      <name val="Calibri"/>
      <family val="2"/>
      <charset val="162"/>
      <scheme val="minor"/>
    </font>
    <font>
      <sz val="9"/>
      <color rgb="FF0070C0"/>
      <name val="Calibri"/>
      <family val="2"/>
      <charset val="162"/>
      <scheme val="minor"/>
    </font>
    <font>
      <b/>
      <sz val="18"/>
      <color rgb="FF0070C0"/>
      <name val="Calibri"/>
      <family val="2"/>
      <charset val="162"/>
      <scheme val="minor"/>
    </font>
    <font>
      <i/>
      <sz val="12"/>
      <color rgb="FF0070C0"/>
      <name val="Calibri"/>
      <family val="2"/>
      <charset val="162"/>
      <scheme val="minor"/>
    </font>
    <font>
      <b/>
      <i/>
      <sz val="12"/>
      <color rgb="FF0070C0"/>
      <name val="Calibri"/>
      <family val="2"/>
      <charset val="162"/>
      <scheme val="minor"/>
    </font>
    <font>
      <sz val="8"/>
      <name val="Calibri"/>
      <family val="2"/>
      <charset val="162"/>
      <scheme val="minor"/>
    </font>
    <font>
      <sz val="12"/>
      <color rgb="FFFF0000"/>
      <name val="Calibri"/>
      <family val="2"/>
      <charset val="162"/>
      <scheme val="minor"/>
    </font>
    <font>
      <b/>
      <sz val="16"/>
      <color theme="1"/>
      <name val="Calibri"/>
      <family val="2"/>
      <charset val="162"/>
      <scheme val="minor"/>
    </font>
  </fonts>
  <fills count="15">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0"/>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3" tint="0.39997558519241921"/>
        <bgColor indexed="64"/>
      </patternFill>
    </fill>
  </fills>
  <borders count="6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rgb="FF000000"/>
      </bottom>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indexed="64"/>
      </right>
      <top style="thin">
        <color rgb="FF000000"/>
      </top>
      <bottom style="thin">
        <color rgb="FF000000"/>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right/>
      <top style="thin">
        <color indexed="64"/>
      </top>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medium">
        <color indexed="64"/>
      </right>
      <top/>
      <bottom/>
      <diagonal/>
    </border>
    <border>
      <left style="thin">
        <color indexed="64"/>
      </left>
      <right style="medium">
        <color indexed="64"/>
      </right>
      <top style="thin">
        <color indexed="64"/>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23" fillId="0" borderId="0" applyNumberFormat="0" applyFill="0" applyBorder="0" applyAlignment="0" applyProtection="0"/>
  </cellStyleXfs>
  <cellXfs count="457">
    <xf numFmtId="0" fontId="0" fillId="0" borderId="0" xfId="0"/>
    <xf numFmtId="43" fontId="0" fillId="0" borderId="0" xfId="1" applyFont="1" applyAlignment="1">
      <alignment horizontal="center"/>
    </xf>
    <xf numFmtId="0" fontId="0" fillId="0" borderId="31" xfId="0" applyBorder="1"/>
    <xf numFmtId="9" fontId="0" fillId="0" borderId="31" xfId="0" applyNumberFormat="1" applyBorder="1"/>
    <xf numFmtId="0" fontId="0" fillId="0" borderId="31" xfId="0" applyBorder="1" applyAlignment="1">
      <alignment horizontal="center"/>
    </xf>
    <xf numFmtId="43" fontId="0" fillId="0" borderId="31" xfId="1" applyFont="1" applyBorder="1" applyAlignment="1"/>
    <xf numFmtId="0" fontId="3" fillId="0" borderId="31" xfId="0" applyFont="1" applyBorder="1"/>
    <xf numFmtId="43" fontId="1" fillId="0" borderId="31" xfId="1" applyFont="1" applyBorder="1" applyAlignment="1">
      <alignment horizontal="center"/>
    </xf>
    <xf numFmtId="43" fontId="1" fillId="0" borderId="31" xfId="1" applyFont="1" applyBorder="1" applyAlignment="1"/>
    <xf numFmtId="43" fontId="7" fillId="2" borderId="11" xfId="1" applyFont="1" applyFill="1" applyBorder="1" applyAlignment="1" applyProtection="1">
      <alignment horizontal="center" vertical="center"/>
      <protection locked="0"/>
    </xf>
    <xf numFmtId="43" fontId="7" fillId="3" borderId="0" xfId="1" applyFont="1" applyFill="1" applyBorder="1" applyAlignment="1" applyProtection="1">
      <alignment horizontal="center" vertical="center"/>
    </xf>
    <xf numFmtId="43" fontId="14" fillId="0" borderId="0" xfId="1" applyFont="1" applyFill="1" applyAlignment="1" applyProtection="1">
      <alignment horizontal="center" vertical="center"/>
    </xf>
    <xf numFmtId="43" fontId="14" fillId="4" borderId="0" xfId="1" applyFont="1" applyFill="1" applyAlignment="1" applyProtection="1">
      <alignment horizontal="center" vertical="center"/>
    </xf>
    <xf numFmtId="0" fontId="0" fillId="7" borderId="0" xfId="0" applyFill="1" applyAlignment="1">
      <alignment horizontal="center" vertical="center"/>
    </xf>
    <xf numFmtId="0" fontId="3" fillId="6" borderId="1" xfId="0" applyFont="1" applyFill="1" applyBorder="1" applyAlignment="1">
      <alignment horizontal="center" vertical="center" wrapText="1"/>
    </xf>
    <xf numFmtId="43" fontId="14" fillId="2" borderId="39" xfId="1" applyFont="1" applyFill="1" applyBorder="1" applyAlignment="1" applyProtection="1">
      <alignment horizontal="center" vertical="center"/>
      <protection locked="0"/>
    </xf>
    <xf numFmtId="43" fontId="16" fillId="2" borderId="43" xfId="1" applyFont="1" applyFill="1" applyBorder="1" applyAlignment="1" applyProtection="1">
      <alignment horizontal="center" vertical="center"/>
      <protection locked="0"/>
    </xf>
    <xf numFmtId="43" fontId="16" fillId="2" borderId="40" xfId="1" applyFont="1" applyFill="1" applyBorder="1" applyAlignment="1" applyProtection="1">
      <alignment horizontal="center" vertical="center"/>
      <protection locked="0"/>
    </xf>
    <xf numFmtId="43" fontId="14" fillId="2" borderId="4" xfId="1" applyFont="1" applyFill="1" applyBorder="1" applyAlignment="1" applyProtection="1">
      <alignment horizontal="center" vertical="center"/>
      <protection locked="0"/>
    </xf>
    <xf numFmtId="43" fontId="14" fillId="8" borderId="0" xfId="1" applyFont="1" applyFill="1" applyAlignment="1" applyProtection="1">
      <alignment horizontal="center" vertical="center"/>
    </xf>
    <xf numFmtId="43" fontId="0" fillId="2" borderId="10" xfId="1" applyFont="1" applyFill="1" applyBorder="1" applyAlignment="1" applyProtection="1">
      <alignment horizontal="center" vertical="center" wrapText="1"/>
      <protection locked="0"/>
    </xf>
    <xf numFmtId="43" fontId="0" fillId="2" borderId="16" xfId="1" applyFont="1" applyFill="1" applyBorder="1" applyAlignment="1" applyProtection="1">
      <alignment horizontal="center" vertical="center" wrapText="1"/>
      <protection locked="0"/>
    </xf>
    <xf numFmtId="43" fontId="0" fillId="2" borderId="20" xfId="1" applyFont="1" applyFill="1" applyBorder="1" applyAlignment="1" applyProtection="1">
      <alignment horizontal="center" vertical="center" wrapText="1"/>
      <protection locked="0"/>
    </xf>
    <xf numFmtId="43" fontId="0" fillId="2" borderId="46" xfId="1" applyFont="1" applyFill="1" applyBorder="1" applyAlignment="1" applyProtection="1">
      <alignment horizontal="center" vertical="center" wrapText="1"/>
      <protection locked="0"/>
    </xf>
    <xf numFmtId="43" fontId="0" fillId="2" borderId="48" xfId="1" applyFont="1" applyFill="1" applyBorder="1" applyAlignment="1" applyProtection="1">
      <alignment horizontal="center" vertical="center" wrapText="1"/>
      <protection locked="0"/>
    </xf>
    <xf numFmtId="43" fontId="0" fillId="2" borderId="34" xfId="1" applyFont="1" applyFill="1" applyBorder="1" applyAlignment="1" applyProtection="1">
      <alignment horizontal="center" vertical="center" wrapText="1"/>
      <protection locked="0"/>
    </xf>
    <xf numFmtId="43" fontId="0" fillId="2" borderId="47" xfId="1" applyFont="1" applyFill="1" applyBorder="1" applyAlignment="1" applyProtection="1">
      <alignment horizontal="center" vertical="center" wrapText="1"/>
      <protection locked="0"/>
    </xf>
    <xf numFmtId="43" fontId="0" fillId="3" borderId="0" xfId="1" applyFont="1" applyFill="1" applyBorder="1" applyAlignment="1" applyProtection="1">
      <alignment horizontal="center" vertical="center"/>
    </xf>
    <xf numFmtId="43" fontId="0" fillId="3" borderId="0" xfId="1" applyFont="1" applyFill="1" applyBorder="1" applyAlignment="1" applyProtection="1">
      <alignment horizontal="center" vertical="center" wrapText="1"/>
    </xf>
    <xf numFmtId="43" fontId="0" fillId="2" borderId="20" xfId="1" applyFont="1" applyFill="1" applyBorder="1" applyAlignment="1" applyProtection="1">
      <alignment vertical="center" wrapText="1"/>
      <protection locked="0"/>
    </xf>
    <xf numFmtId="43" fontId="0" fillId="2" borderId="10" xfId="1" applyFont="1" applyFill="1" applyBorder="1" applyAlignment="1" applyProtection="1">
      <alignment vertical="center" wrapText="1"/>
      <protection locked="0"/>
    </xf>
    <xf numFmtId="0" fontId="0" fillId="3" borderId="0" xfId="0" applyFill="1" applyAlignment="1">
      <alignment vertical="center" wrapText="1"/>
    </xf>
    <xf numFmtId="0" fontId="26" fillId="3" borderId="0" xfId="0" applyFont="1" applyFill="1" applyAlignment="1">
      <alignment horizontal="center" vertical="center" wrapText="1"/>
    </xf>
    <xf numFmtId="0" fontId="0" fillId="3" borderId="0" xfId="0" applyFill="1" applyAlignment="1">
      <alignment horizontal="center" vertical="center" wrapText="1"/>
    </xf>
    <xf numFmtId="0" fontId="0" fillId="5" borderId="0" xfId="0" applyFill="1" applyAlignment="1">
      <alignment vertical="center" wrapText="1"/>
    </xf>
    <xf numFmtId="0" fontId="0" fillId="0" borderId="0" xfId="0" applyAlignment="1">
      <alignment vertical="center" wrapText="1"/>
    </xf>
    <xf numFmtId="0" fontId="3" fillId="3" borderId="0" xfId="0" applyFont="1" applyFill="1" applyAlignment="1">
      <alignment horizontal="center" vertical="center" wrapText="1"/>
    </xf>
    <xf numFmtId="9" fontId="0" fillId="3" borderId="0" xfId="0" applyNumberFormat="1" applyFill="1" applyAlignment="1">
      <alignment horizontal="center" vertical="center" wrapText="1"/>
    </xf>
    <xf numFmtId="43" fontId="0" fillId="3" borderId="0" xfId="0" applyNumberFormat="1" applyFill="1" applyAlignment="1">
      <alignment horizontal="center" vertical="center" wrapText="1"/>
    </xf>
    <xf numFmtId="0" fontId="0" fillId="5" borderId="0" xfId="0" applyFill="1" applyAlignment="1">
      <alignment horizontal="center" vertical="center" wrapText="1"/>
    </xf>
    <xf numFmtId="0" fontId="0" fillId="0" borderId="0" xfId="0" applyAlignment="1">
      <alignment horizontal="center" vertical="center" wrapText="1"/>
    </xf>
    <xf numFmtId="0" fontId="3" fillId="2" borderId="46" xfId="0" applyFont="1" applyFill="1" applyBorder="1" applyAlignment="1" applyProtection="1">
      <alignment horizontal="center" vertical="center" wrapText="1"/>
      <protection locked="0"/>
    </xf>
    <xf numFmtId="0" fontId="3" fillId="2" borderId="49" xfId="0" applyFont="1" applyFill="1" applyBorder="1" applyAlignment="1" applyProtection="1">
      <alignment horizontal="center" vertical="center" wrapText="1"/>
      <protection locked="0"/>
    </xf>
    <xf numFmtId="0" fontId="3" fillId="10" borderId="27" xfId="0" applyFont="1" applyFill="1" applyBorder="1" applyAlignment="1">
      <alignment vertical="center" wrapText="1"/>
    </xf>
    <xf numFmtId="0" fontId="3" fillId="10" borderId="47" xfId="0" applyFont="1" applyFill="1" applyBorder="1" applyAlignment="1">
      <alignment horizontal="right" vertical="center" wrapText="1"/>
    </xf>
    <xf numFmtId="0" fontId="0" fillId="10" borderId="28" xfId="0" applyFill="1" applyBorder="1" applyAlignment="1">
      <alignment vertical="center" wrapText="1"/>
    </xf>
    <xf numFmtId="0" fontId="0" fillId="10" borderId="40" xfId="0" applyFill="1" applyBorder="1" applyAlignment="1">
      <alignment vertical="center" wrapText="1"/>
    </xf>
    <xf numFmtId="0" fontId="0" fillId="10" borderId="29" xfId="0" applyFill="1" applyBorder="1" applyAlignment="1">
      <alignment vertical="center" wrapText="1"/>
    </xf>
    <xf numFmtId="0" fontId="3" fillId="10" borderId="19" xfId="0" applyFont="1" applyFill="1" applyBorder="1" applyAlignment="1">
      <alignment horizontal="center" vertical="center" wrapText="1"/>
    </xf>
    <xf numFmtId="43" fontId="0" fillId="10" borderId="20" xfId="1" applyFont="1" applyFill="1" applyBorder="1" applyAlignment="1" applyProtection="1">
      <alignment horizontal="center" vertical="center" wrapText="1"/>
    </xf>
    <xf numFmtId="9" fontId="0" fillId="10" borderId="20" xfId="0" applyNumberFormat="1" applyFill="1" applyBorder="1" applyAlignment="1">
      <alignment horizontal="center" vertical="center" wrapText="1"/>
    </xf>
    <xf numFmtId="43" fontId="0" fillId="10" borderId="20" xfId="0" applyNumberFormat="1" applyFill="1" applyBorder="1" applyAlignment="1">
      <alignment horizontal="center" vertical="center" wrapText="1"/>
    </xf>
    <xf numFmtId="43" fontId="0" fillId="10" borderId="21" xfId="0" applyNumberFormat="1" applyFill="1" applyBorder="1" applyAlignment="1">
      <alignment horizontal="center" vertical="center" wrapText="1"/>
    </xf>
    <xf numFmtId="0" fontId="0" fillId="10" borderId="25" xfId="0" applyFill="1" applyBorder="1" applyAlignment="1">
      <alignment vertical="top" wrapText="1"/>
    </xf>
    <xf numFmtId="0" fontId="0" fillId="10" borderId="23" xfId="0" applyFill="1" applyBorder="1" applyAlignment="1">
      <alignment vertical="top" wrapText="1"/>
    </xf>
    <xf numFmtId="0" fontId="38" fillId="10" borderId="25" xfId="0" applyFont="1" applyFill="1" applyBorder="1" applyAlignment="1">
      <alignment vertical="top" wrapText="1"/>
    </xf>
    <xf numFmtId="9" fontId="0" fillId="10" borderId="10" xfId="0" applyNumberFormat="1" applyFill="1" applyBorder="1" applyAlignment="1">
      <alignment horizontal="center" vertical="center" wrapText="1"/>
    </xf>
    <xf numFmtId="43" fontId="0" fillId="10" borderId="10" xfId="0" applyNumberFormat="1" applyFill="1" applyBorder="1" applyAlignment="1">
      <alignment horizontal="center" vertical="center" wrapText="1"/>
    </xf>
    <xf numFmtId="43" fontId="0" fillId="10" borderId="11" xfId="0" applyNumberFormat="1" applyFill="1" applyBorder="1" applyAlignment="1">
      <alignment horizontal="center" vertical="center" wrapText="1"/>
    </xf>
    <xf numFmtId="0" fontId="3" fillId="10" borderId="9" xfId="0" applyFont="1" applyFill="1" applyBorder="1" applyAlignment="1">
      <alignment horizontal="center" vertical="center" wrapText="1"/>
    </xf>
    <xf numFmtId="43" fontId="0" fillId="10" borderId="20" xfId="1" applyFont="1" applyFill="1" applyBorder="1" applyAlignment="1" applyProtection="1">
      <alignment horizontal="center" vertical="center"/>
    </xf>
    <xf numFmtId="43" fontId="0" fillId="10" borderId="10" xfId="1" applyFont="1" applyFill="1" applyBorder="1" applyAlignment="1" applyProtection="1">
      <alignment horizontal="center" vertical="center"/>
    </xf>
    <xf numFmtId="9" fontId="0" fillId="10" borderId="16" xfId="0" applyNumberFormat="1" applyFill="1" applyBorder="1" applyAlignment="1">
      <alignment horizontal="center" vertical="center" wrapText="1"/>
    </xf>
    <xf numFmtId="43" fontId="0" fillId="10" borderId="16" xfId="0" applyNumberFormat="1" applyFill="1" applyBorder="1" applyAlignment="1">
      <alignment horizontal="center" vertical="center" wrapText="1"/>
    </xf>
    <xf numFmtId="43" fontId="0" fillId="10" borderId="24" xfId="0" applyNumberFormat="1" applyFill="1" applyBorder="1" applyAlignment="1">
      <alignment horizontal="center" vertical="center" wrapText="1"/>
    </xf>
    <xf numFmtId="0" fontId="3" fillId="10" borderId="14" xfId="0" applyFont="1" applyFill="1" applyBorder="1" applyAlignment="1">
      <alignment horizontal="center" vertical="center" wrapText="1"/>
    </xf>
    <xf numFmtId="43" fontId="0" fillId="10" borderId="16" xfId="1" applyFont="1" applyFill="1" applyBorder="1" applyAlignment="1" applyProtection="1">
      <alignment horizontal="center" vertical="center"/>
    </xf>
    <xf numFmtId="0" fontId="3" fillId="10" borderId="28" xfId="0" applyFont="1" applyFill="1" applyBorder="1" applyAlignment="1">
      <alignment vertical="center" wrapText="1"/>
    </xf>
    <xf numFmtId="0" fontId="37" fillId="10" borderId="28" xfId="0" applyFont="1" applyFill="1" applyBorder="1" applyAlignment="1">
      <alignment horizontal="left" vertical="center" wrapText="1"/>
    </xf>
    <xf numFmtId="0" fontId="37" fillId="10" borderId="29" xfId="0" applyFont="1" applyFill="1" applyBorder="1" applyAlignment="1">
      <alignment horizontal="left" vertical="center" wrapText="1"/>
    </xf>
    <xf numFmtId="43" fontId="35" fillId="10" borderId="20" xfId="1" applyFont="1" applyFill="1" applyBorder="1" applyAlignment="1" applyProtection="1">
      <alignment horizontal="center" vertical="center" wrapText="1"/>
    </xf>
    <xf numFmtId="43" fontId="3" fillId="10" borderId="20" xfId="0" applyNumberFormat="1" applyFont="1" applyFill="1" applyBorder="1" applyAlignment="1">
      <alignment horizontal="center" vertical="center" wrapText="1"/>
    </xf>
    <xf numFmtId="43" fontId="34" fillId="10" borderId="20" xfId="1" applyFont="1" applyFill="1" applyBorder="1" applyAlignment="1" applyProtection="1">
      <alignment horizontal="center" vertical="center" wrapText="1"/>
    </xf>
    <xf numFmtId="43" fontId="3" fillId="10" borderId="21" xfId="0" applyNumberFormat="1" applyFont="1" applyFill="1" applyBorder="1" applyAlignment="1">
      <alignment horizontal="center" vertical="center" wrapText="1"/>
    </xf>
    <xf numFmtId="43" fontId="3" fillId="10" borderId="11" xfId="0" applyNumberFormat="1" applyFont="1" applyFill="1" applyBorder="1" applyAlignment="1">
      <alignment horizontal="center" vertical="center" wrapText="1"/>
    </xf>
    <xf numFmtId="43" fontId="3" fillId="10" borderId="24" xfId="0" applyNumberFormat="1" applyFont="1" applyFill="1" applyBorder="1" applyAlignment="1">
      <alignment horizontal="center" vertical="center" wrapText="1"/>
    </xf>
    <xf numFmtId="43" fontId="0" fillId="10" borderId="10" xfId="1" applyFont="1" applyFill="1" applyBorder="1" applyAlignment="1" applyProtection="1">
      <alignment horizontal="center" vertical="center" wrapText="1"/>
    </xf>
    <xf numFmtId="43" fontId="0" fillId="10" borderId="16" xfId="1" applyFont="1" applyFill="1" applyBorder="1" applyAlignment="1" applyProtection="1">
      <alignment horizontal="center" vertical="center" wrapText="1"/>
    </xf>
    <xf numFmtId="43" fontId="7" fillId="10" borderId="5" xfId="1" applyFont="1" applyFill="1" applyBorder="1" applyAlignment="1" applyProtection="1">
      <alignment horizontal="center" vertical="center"/>
    </xf>
    <xf numFmtId="43" fontId="7" fillId="10" borderId="7" xfId="1" applyFont="1" applyFill="1" applyBorder="1" applyAlignment="1" applyProtection="1">
      <alignment horizontal="center" vertical="center" wrapText="1"/>
    </xf>
    <xf numFmtId="43" fontId="40" fillId="10" borderId="30" xfId="1" applyFont="1" applyFill="1" applyBorder="1" applyAlignment="1" applyProtection="1">
      <alignment horizontal="center" vertical="center"/>
    </xf>
    <xf numFmtId="43" fontId="0" fillId="10" borderId="46" xfId="1" applyFont="1" applyFill="1" applyBorder="1" applyAlignment="1" applyProtection="1">
      <alignment horizontal="center" vertical="center"/>
    </xf>
    <xf numFmtId="43" fontId="0" fillId="10" borderId="48" xfId="1" applyFont="1" applyFill="1" applyBorder="1" applyAlignment="1" applyProtection="1">
      <alignment horizontal="center" vertical="center"/>
    </xf>
    <xf numFmtId="43" fontId="0" fillId="10" borderId="21" xfId="1" applyFont="1" applyFill="1" applyBorder="1" applyAlignment="1" applyProtection="1">
      <alignment horizontal="center" vertical="center" wrapText="1"/>
    </xf>
    <xf numFmtId="43" fontId="0" fillId="10" borderId="28" xfId="1" applyFont="1" applyFill="1" applyBorder="1" applyAlignment="1" applyProtection="1">
      <alignment horizontal="center" vertical="center" wrapText="1"/>
    </xf>
    <xf numFmtId="43" fontId="0" fillId="10" borderId="11" xfId="1" applyFont="1" applyFill="1" applyBorder="1" applyAlignment="1" applyProtection="1">
      <alignment horizontal="center" vertical="center" wrapText="1"/>
    </xf>
    <xf numFmtId="43" fontId="0" fillId="10" borderId="29" xfId="1" applyFont="1" applyFill="1" applyBorder="1" applyAlignment="1" applyProtection="1">
      <alignment horizontal="center" vertical="center" wrapText="1"/>
    </xf>
    <xf numFmtId="43" fontId="0" fillId="10" borderId="46" xfId="1" applyFont="1" applyFill="1" applyBorder="1" applyAlignment="1" applyProtection="1">
      <alignment horizontal="center" vertical="center" wrapText="1"/>
    </xf>
    <xf numFmtId="43" fontId="0" fillId="10" borderId="34" xfId="1" applyFont="1" applyFill="1" applyBorder="1" applyAlignment="1" applyProtection="1">
      <alignment horizontal="center" vertical="center" wrapText="1"/>
    </xf>
    <xf numFmtId="10" fontId="14" fillId="10" borderId="31" xfId="2" applyNumberFormat="1" applyFont="1" applyFill="1" applyBorder="1" applyAlignment="1" applyProtection="1">
      <alignment horizontal="center" vertical="center"/>
    </xf>
    <xf numFmtId="43" fontId="14" fillId="10" borderId="39" xfId="1" applyFont="1" applyFill="1" applyBorder="1" applyAlignment="1" applyProtection="1">
      <alignment horizontal="center" vertical="center"/>
    </xf>
    <xf numFmtId="43" fontId="14" fillId="10" borderId="39" xfId="1" applyFont="1" applyFill="1" applyBorder="1" applyAlignment="1" applyProtection="1">
      <alignment vertical="center"/>
    </xf>
    <xf numFmtId="10" fontId="14" fillId="10" borderId="33" xfId="2" applyNumberFormat="1" applyFont="1" applyFill="1" applyBorder="1" applyAlignment="1" applyProtection="1">
      <alignment vertical="center"/>
    </xf>
    <xf numFmtId="10" fontId="14" fillId="10" borderId="35" xfId="2" applyNumberFormat="1" applyFont="1" applyFill="1" applyBorder="1" applyAlignment="1" applyProtection="1">
      <alignment vertical="center"/>
    </xf>
    <xf numFmtId="10" fontId="16" fillId="10" borderId="32" xfId="2" applyNumberFormat="1" applyFont="1" applyFill="1" applyBorder="1" applyAlignment="1" applyProtection="1">
      <alignment horizontal="center" vertical="center"/>
    </xf>
    <xf numFmtId="10" fontId="16" fillId="10" borderId="36" xfId="2" applyNumberFormat="1" applyFont="1" applyFill="1" applyBorder="1" applyAlignment="1" applyProtection="1">
      <alignment vertical="center"/>
    </xf>
    <xf numFmtId="10" fontId="16" fillId="10" borderId="0" xfId="2" applyNumberFormat="1" applyFont="1" applyFill="1" applyBorder="1" applyAlignment="1" applyProtection="1">
      <alignment horizontal="center" vertical="center"/>
    </xf>
    <xf numFmtId="10" fontId="14" fillId="10" borderId="18" xfId="2" applyNumberFormat="1" applyFont="1" applyFill="1" applyBorder="1" applyAlignment="1" applyProtection="1">
      <alignment horizontal="center" vertical="center"/>
    </xf>
    <xf numFmtId="43" fontId="14" fillId="10" borderId="42" xfId="1" applyFont="1" applyFill="1" applyBorder="1" applyAlignment="1" applyProtection="1">
      <alignment vertical="center"/>
    </xf>
    <xf numFmtId="43" fontId="16" fillId="10" borderId="44" xfId="1" applyFont="1" applyFill="1" applyBorder="1" applyAlignment="1" applyProtection="1">
      <alignment vertical="center"/>
    </xf>
    <xf numFmtId="10" fontId="14" fillId="8" borderId="0" xfId="2" applyNumberFormat="1" applyFont="1" applyFill="1" applyBorder="1" applyAlignment="1" applyProtection="1">
      <alignment horizontal="center" vertical="center"/>
    </xf>
    <xf numFmtId="43" fontId="14" fillId="0" borderId="39" xfId="1" applyFont="1" applyFill="1" applyBorder="1" applyAlignment="1" applyProtection="1">
      <alignment horizontal="center" vertical="center"/>
    </xf>
    <xf numFmtId="10" fontId="14" fillId="0" borderId="31" xfId="2" applyNumberFormat="1" applyFont="1" applyFill="1" applyBorder="1" applyAlignment="1" applyProtection="1">
      <alignment horizontal="center" vertical="center"/>
    </xf>
    <xf numFmtId="43" fontId="6" fillId="0" borderId="39" xfId="1" applyFont="1" applyFill="1" applyBorder="1" applyAlignment="1" applyProtection="1">
      <alignment vertical="center"/>
    </xf>
    <xf numFmtId="10" fontId="14" fillId="0" borderId="18" xfId="2" applyNumberFormat="1" applyFont="1" applyFill="1" applyBorder="1" applyAlignment="1" applyProtection="1">
      <alignment horizontal="center" vertical="center"/>
    </xf>
    <xf numFmtId="43" fontId="14" fillId="2" borderId="37" xfId="1" applyFont="1" applyFill="1" applyBorder="1" applyAlignment="1" applyProtection="1">
      <alignment horizontal="center" vertical="center"/>
      <protection locked="0"/>
    </xf>
    <xf numFmtId="10" fontId="14" fillId="10" borderId="54" xfId="2" applyNumberFormat="1" applyFont="1" applyFill="1" applyBorder="1" applyAlignment="1" applyProtection="1">
      <alignment horizontal="center" vertical="center"/>
    </xf>
    <xf numFmtId="43" fontId="17" fillId="10" borderId="4" xfId="1" applyFont="1" applyFill="1" applyBorder="1" applyAlignment="1" applyProtection="1">
      <alignment horizontal="center" vertical="center"/>
    </xf>
    <xf numFmtId="43" fontId="17" fillId="10" borderId="18" xfId="1" applyFont="1" applyFill="1" applyBorder="1" applyAlignment="1" applyProtection="1">
      <alignment horizontal="center" vertical="center"/>
    </xf>
    <xf numFmtId="43" fontId="14" fillId="0" borderId="37" xfId="1" applyFont="1" applyFill="1" applyBorder="1" applyAlignment="1" applyProtection="1">
      <alignment horizontal="center" vertical="center"/>
    </xf>
    <xf numFmtId="10" fontId="14" fillId="0" borderId="54" xfId="2" applyNumberFormat="1" applyFont="1" applyFill="1" applyBorder="1" applyAlignment="1" applyProtection="1">
      <alignment horizontal="center" vertical="center"/>
    </xf>
    <xf numFmtId="43" fontId="17" fillId="0" borderId="4" xfId="1" applyFont="1" applyFill="1" applyBorder="1" applyAlignment="1" applyProtection="1">
      <alignment horizontal="center" vertical="center"/>
    </xf>
    <xf numFmtId="43" fontId="17" fillId="0" borderId="18" xfId="1" applyFont="1" applyFill="1" applyBorder="1" applyAlignment="1" applyProtection="1">
      <alignment horizontal="center" vertical="center"/>
    </xf>
    <xf numFmtId="43" fontId="0" fillId="2" borderId="52" xfId="1" applyFont="1" applyFill="1" applyBorder="1" applyAlignment="1" applyProtection="1">
      <alignment horizontal="center" vertical="center" wrapText="1"/>
      <protection locked="0"/>
    </xf>
    <xf numFmtId="43" fontId="0" fillId="2" borderId="61" xfId="1" applyFont="1" applyFill="1" applyBorder="1" applyAlignment="1" applyProtection="1">
      <alignment horizontal="center" vertical="center" wrapText="1"/>
      <protection locked="0"/>
    </xf>
    <xf numFmtId="43" fontId="0" fillId="2" borderId="57" xfId="1" applyFont="1" applyFill="1" applyBorder="1" applyAlignment="1" applyProtection="1">
      <alignment horizontal="center" vertical="center" wrapText="1"/>
      <protection locked="0"/>
    </xf>
    <xf numFmtId="43" fontId="0" fillId="10" borderId="19" xfId="1" applyFont="1" applyFill="1" applyBorder="1" applyAlignment="1" applyProtection="1">
      <alignment horizontal="center" vertical="center" wrapText="1"/>
    </xf>
    <xf numFmtId="43" fontId="0" fillId="10" borderId="9" xfId="1" applyFont="1" applyFill="1" applyBorder="1" applyAlignment="1" applyProtection="1">
      <alignment horizontal="center" vertical="center" wrapText="1"/>
    </xf>
    <xf numFmtId="43" fontId="0" fillId="10" borderId="14" xfId="1" applyFont="1" applyFill="1" applyBorder="1" applyAlignment="1" applyProtection="1">
      <alignment horizontal="center" vertical="center" wrapText="1"/>
    </xf>
    <xf numFmtId="43" fontId="0" fillId="2" borderId="25" xfId="1" applyFont="1" applyFill="1" applyBorder="1" applyAlignment="1" applyProtection="1">
      <alignment horizontal="center" vertical="center" wrapText="1"/>
      <protection locked="0"/>
    </xf>
    <xf numFmtId="43" fontId="0" fillId="2" borderId="0" xfId="1" applyFont="1" applyFill="1" applyBorder="1" applyAlignment="1" applyProtection="1">
      <alignment horizontal="center" vertical="center" wrapText="1"/>
      <protection locked="0"/>
    </xf>
    <xf numFmtId="43" fontId="0" fillId="10" borderId="21" xfId="1" applyFont="1" applyFill="1" applyBorder="1" applyAlignment="1" applyProtection="1">
      <alignment vertical="center"/>
    </xf>
    <xf numFmtId="43" fontId="0" fillId="10" borderId="11" xfId="1" applyFont="1" applyFill="1" applyBorder="1" applyAlignment="1" applyProtection="1">
      <alignment vertical="center"/>
    </xf>
    <xf numFmtId="43" fontId="0" fillId="2" borderId="25" xfId="1" applyFont="1" applyFill="1" applyBorder="1" applyAlignment="1" applyProtection="1">
      <alignment vertical="center" wrapText="1"/>
      <protection locked="0"/>
    </xf>
    <xf numFmtId="43" fontId="0" fillId="2" borderId="0" xfId="1" applyFont="1" applyFill="1" applyBorder="1" applyAlignment="1" applyProtection="1">
      <alignment vertical="center" wrapText="1"/>
      <protection locked="0"/>
    </xf>
    <xf numFmtId="43" fontId="3" fillId="10" borderId="19" xfId="1" applyFont="1" applyFill="1" applyBorder="1" applyAlignment="1" applyProtection="1">
      <alignment vertical="center" wrapText="1"/>
    </xf>
    <xf numFmtId="43" fontId="3" fillId="10" borderId="9" xfId="1" applyFont="1" applyFill="1" applyBorder="1" applyAlignment="1" applyProtection="1">
      <alignment vertical="center" wrapText="1"/>
    </xf>
    <xf numFmtId="43" fontId="3" fillId="10" borderId="21" xfId="1" applyFont="1" applyFill="1" applyBorder="1" applyAlignment="1" applyProtection="1">
      <alignment vertical="center" wrapText="1"/>
    </xf>
    <xf numFmtId="43" fontId="3" fillId="10" borderId="11" xfId="1" applyFont="1" applyFill="1" applyBorder="1" applyAlignment="1" applyProtection="1">
      <alignment vertical="center" wrapText="1"/>
    </xf>
    <xf numFmtId="43" fontId="3" fillId="10" borderId="11" xfId="1" applyFont="1" applyFill="1" applyBorder="1" applyAlignment="1" applyProtection="1">
      <alignment horizontal="center" vertical="center" wrapText="1"/>
    </xf>
    <xf numFmtId="43" fontId="3" fillId="10" borderId="21" xfId="1" applyFont="1" applyFill="1" applyBorder="1" applyAlignment="1" applyProtection="1">
      <alignment horizontal="center" vertical="center" wrapText="1"/>
    </xf>
    <xf numFmtId="43" fontId="3" fillId="10" borderId="29" xfId="1" applyFont="1" applyFill="1" applyBorder="1" applyAlignment="1" applyProtection="1">
      <alignment horizontal="center" vertical="center" wrapText="1"/>
    </xf>
    <xf numFmtId="43" fontId="0" fillId="2" borderId="56" xfId="1" applyFont="1" applyFill="1" applyBorder="1" applyAlignment="1" applyProtection="1">
      <alignment horizontal="center" vertical="center" wrapText="1"/>
      <protection locked="0"/>
    </xf>
    <xf numFmtId="164" fontId="0" fillId="10" borderId="27" xfId="1" applyNumberFormat="1" applyFont="1" applyFill="1" applyBorder="1" applyAlignment="1" applyProtection="1">
      <alignment horizontal="center" vertical="center" wrapText="1"/>
    </xf>
    <xf numFmtId="164" fontId="0" fillId="10" borderId="19" xfId="1" applyNumberFormat="1" applyFont="1" applyFill="1" applyBorder="1" applyAlignment="1" applyProtection="1">
      <alignment horizontal="center" vertical="center" wrapText="1"/>
    </xf>
    <xf numFmtId="164" fontId="0" fillId="10" borderId="29" xfId="1" applyNumberFormat="1" applyFont="1" applyFill="1" applyBorder="1" applyAlignment="1" applyProtection="1">
      <alignment horizontal="center" vertical="center" wrapText="1"/>
    </xf>
    <xf numFmtId="164" fontId="0" fillId="10" borderId="21" xfId="1" applyNumberFormat="1" applyFont="1" applyFill="1" applyBorder="1" applyAlignment="1" applyProtection="1">
      <alignment horizontal="center" vertical="center" wrapText="1"/>
    </xf>
    <xf numFmtId="164" fontId="0" fillId="10" borderId="11" xfId="1" applyNumberFormat="1" applyFont="1" applyFill="1" applyBorder="1" applyAlignment="1" applyProtection="1">
      <alignment horizontal="center" vertical="center" wrapText="1"/>
    </xf>
    <xf numFmtId="164" fontId="0" fillId="10" borderId="24" xfId="1" applyNumberFormat="1" applyFont="1" applyFill="1" applyBorder="1" applyAlignment="1" applyProtection="1">
      <alignment horizontal="center" vertical="center" wrapText="1"/>
    </xf>
    <xf numFmtId="164" fontId="0" fillId="10" borderId="9" xfId="1" applyNumberFormat="1" applyFont="1" applyFill="1" applyBorder="1" applyAlignment="1" applyProtection="1">
      <alignment horizontal="center" vertical="center" wrapText="1"/>
    </xf>
    <xf numFmtId="164" fontId="0" fillId="10" borderId="14" xfId="1" applyNumberFormat="1" applyFont="1" applyFill="1" applyBorder="1" applyAlignment="1" applyProtection="1">
      <alignment horizontal="center" vertical="center" wrapText="1"/>
    </xf>
    <xf numFmtId="10" fontId="6" fillId="0" borderId="31" xfId="2" applyNumberFormat="1" applyFont="1" applyFill="1" applyBorder="1" applyAlignment="1" applyProtection="1">
      <alignment horizontal="center" vertical="center"/>
    </xf>
    <xf numFmtId="43" fontId="30" fillId="8" borderId="0" xfId="1" applyFont="1" applyFill="1" applyBorder="1" applyAlignment="1" applyProtection="1">
      <alignment horizontal="center" vertical="center"/>
    </xf>
    <xf numFmtId="43" fontId="31" fillId="8" borderId="0" xfId="1" applyFont="1" applyFill="1" applyBorder="1" applyAlignment="1" applyProtection="1">
      <alignment horizontal="center" vertical="center"/>
    </xf>
    <xf numFmtId="10" fontId="14" fillId="13" borderId="0" xfId="2" applyNumberFormat="1" applyFont="1" applyFill="1" applyBorder="1" applyAlignment="1" applyProtection="1">
      <alignment horizontal="center" vertical="center"/>
    </xf>
    <xf numFmtId="0" fontId="14" fillId="8" borderId="0" xfId="0" applyFont="1" applyFill="1" applyAlignment="1">
      <alignment horizontal="center" vertical="center"/>
    </xf>
    <xf numFmtId="0" fontId="14" fillId="8" borderId="0" xfId="0" applyFont="1" applyFill="1" applyAlignment="1">
      <alignment horizontal="center" vertical="center" wrapText="1"/>
    </xf>
    <xf numFmtId="0" fontId="14" fillId="8" borderId="0" xfId="0" applyFont="1" applyFill="1" applyAlignment="1">
      <alignment horizontal="left" vertical="center" wrapText="1"/>
    </xf>
    <xf numFmtId="4" fontId="14" fillId="8" borderId="0" xfId="0" applyNumberFormat="1" applyFont="1" applyFill="1" applyAlignment="1">
      <alignment horizontal="center" vertical="center"/>
    </xf>
    <xf numFmtId="0" fontId="17" fillId="8" borderId="0" xfId="0" applyFont="1" applyFill="1" applyAlignment="1">
      <alignment horizontal="center" vertical="center"/>
    </xf>
    <xf numFmtId="16" fontId="31" fillId="8" borderId="0" xfId="0" applyNumberFormat="1" applyFont="1" applyFill="1" applyAlignment="1">
      <alignment horizontal="center" vertical="center" wrapText="1"/>
    </xf>
    <xf numFmtId="0" fontId="17" fillId="10" borderId="1" xfId="0" applyFont="1" applyFill="1" applyBorder="1" applyAlignment="1">
      <alignment horizontal="right" vertical="center" wrapText="1"/>
    </xf>
    <xf numFmtId="43" fontId="32" fillId="10" borderId="1" xfId="0" applyNumberFormat="1" applyFont="1" applyFill="1" applyBorder="1" applyAlignment="1">
      <alignment horizontal="center" vertical="center"/>
    </xf>
    <xf numFmtId="0" fontId="14" fillId="0" borderId="0" xfId="0" applyFont="1" applyAlignment="1">
      <alignment horizontal="center" vertical="center"/>
    </xf>
    <xf numFmtId="0" fontId="30" fillId="8" borderId="0" xfId="0" applyFont="1" applyFill="1" applyAlignment="1">
      <alignment horizontal="center" vertical="center"/>
    </xf>
    <xf numFmtId="0" fontId="30" fillId="8" borderId="0" xfId="0" applyFont="1" applyFill="1" applyAlignment="1">
      <alignment horizontal="center" vertical="center" wrapText="1"/>
    </xf>
    <xf numFmtId="0" fontId="30" fillId="0" borderId="0" xfId="0" applyFont="1" applyAlignment="1">
      <alignment horizontal="center" vertical="center"/>
    </xf>
    <xf numFmtId="0" fontId="17" fillId="8" borderId="0" xfId="0" applyFont="1" applyFill="1" applyAlignment="1">
      <alignment horizontal="center" vertical="center" wrapText="1"/>
    </xf>
    <xf numFmtId="0" fontId="17" fillId="10" borderId="18" xfId="0" applyFont="1" applyFill="1" applyBorder="1" applyAlignment="1">
      <alignment horizontal="center" vertical="center"/>
    </xf>
    <xf numFmtId="4" fontId="17" fillId="10" borderId="5" xfId="0" applyNumberFormat="1" applyFont="1" applyFill="1" applyBorder="1" applyAlignment="1">
      <alignment horizontal="center" vertical="center"/>
    </xf>
    <xf numFmtId="0" fontId="17" fillId="0" borderId="0" xfId="0" applyFont="1" applyAlignment="1">
      <alignment horizontal="center" vertical="center"/>
    </xf>
    <xf numFmtId="0" fontId="14" fillId="10" borderId="26" xfId="0" applyFont="1" applyFill="1" applyBorder="1" applyAlignment="1">
      <alignment horizontal="center" vertical="center"/>
    </xf>
    <xf numFmtId="10" fontId="14" fillId="10" borderId="54" xfId="0" applyNumberFormat="1" applyFont="1" applyFill="1" applyBorder="1" applyAlignment="1">
      <alignment horizontal="center" vertical="center"/>
    </xf>
    <xf numFmtId="4" fontId="14" fillId="10" borderId="41" xfId="0" applyNumberFormat="1" applyFont="1" applyFill="1" applyBorder="1" applyAlignment="1">
      <alignment horizontal="center" vertical="center"/>
    </xf>
    <xf numFmtId="10" fontId="14" fillId="10" borderId="31" xfId="0" applyNumberFormat="1" applyFont="1" applyFill="1" applyBorder="1" applyAlignment="1">
      <alignment horizontal="center" vertical="center"/>
    </xf>
    <xf numFmtId="4" fontId="14" fillId="10" borderId="38" xfId="0" applyNumberFormat="1" applyFont="1" applyFill="1" applyBorder="1" applyAlignment="1">
      <alignment horizontal="center" vertical="center"/>
    </xf>
    <xf numFmtId="0" fontId="14" fillId="10" borderId="22" xfId="0" applyFont="1" applyFill="1" applyBorder="1" applyAlignment="1">
      <alignment horizontal="center" vertical="center"/>
    </xf>
    <xf numFmtId="0" fontId="14" fillId="10" borderId="27" xfId="0" applyFont="1" applyFill="1" applyBorder="1" applyAlignment="1">
      <alignment horizontal="center" vertical="center"/>
    </xf>
    <xf numFmtId="0" fontId="14" fillId="10" borderId="19" xfId="0" applyFont="1" applyFill="1" applyBorder="1" applyAlignment="1">
      <alignment horizontal="left" vertical="center" wrapText="1"/>
    </xf>
    <xf numFmtId="0" fontId="14" fillId="10" borderId="14" xfId="0" applyFont="1" applyFill="1" applyBorder="1" applyAlignment="1">
      <alignment horizontal="center" vertical="center" wrapText="1"/>
    </xf>
    <xf numFmtId="0" fontId="14" fillId="10" borderId="31" xfId="0" applyFont="1" applyFill="1" applyBorder="1" applyAlignment="1">
      <alignment horizontal="center" vertical="center"/>
    </xf>
    <xf numFmtId="0" fontId="14" fillId="10" borderId="40" xfId="0" applyFont="1" applyFill="1" applyBorder="1" applyAlignment="1">
      <alignment horizontal="center" vertical="center"/>
    </xf>
    <xf numFmtId="0" fontId="14" fillId="10" borderId="28" xfId="0" applyFont="1" applyFill="1" applyBorder="1" applyAlignment="1">
      <alignment horizontal="center" vertical="center"/>
    </xf>
    <xf numFmtId="0" fontId="14" fillId="10" borderId="20" xfId="0" applyFont="1" applyFill="1" applyBorder="1" applyAlignment="1">
      <alignment horizontal="left" vertical="center" wrapText="1" indent="1"/>
    </xf>
    <xf numFmtId="9" fontId="14" fillId="10" borderId="16" xfId="0" applyNumberFormat="1" applyFont="1" applyFill="1" applyBorder="1" applyAlignment="1">
      <alignment horizontal="center" vertical="center" wrapText="1"/>
    </xf>
    <xf numFmtId="0" fontId="17" fillId="10" borderId="20" xfId="0" applyFont="1" applyFill="1" applyBorder="1" applyAlignment="1">
      <alignment horizontal="left" vertical="center" wrapText="1" indent="1"/>
    </xf>
    <xf numFmtId="9" fontId="14" fillId="10" borderId="58" xfId="0" applyNumberFormat="1" applyFont="1" applyFill="1" applyBorder="1" applyAlignment="1">
      <alignment horizontal="center" vertical="center" wrapText="1"/>
    </xf>
    <xf numFmtId="9" fontId="16" fillId="10" borderId="59" xfId="0" applyNumberFormat="1" applyFont="1" applyFill="1" applyBorder="1" applyAlignment="1">
      <alignment horizontal="center" vertical="center" wrapText="1"/>
    </xf>
    <xf numFmtId="0" fontId="14" fillId="10" borderId="29" xfId="0" applyFont="1" applyFill="1" applyBorder="1" applyAlignment="1">
      <alignment horizontal="center" vertical="center"/>
    </xf>
    <xf numFmtId="0" fontId="17" fillId="10" borderId="21" xfId="0" applyFont="1" applyFill="1" applyBorder="1" applyAlignment="1">
      <alignment horizontal="left" vertical="center" wrapText="1" indent="1"/>
    </xf>
    <xf numFmtId="9" fontId="16" fillId="10" borderId="30" xfId="0" applyNumberFormat="1" applyFont="1" applyFill="1" applyBorder="1" applyAlignment="1">
      <alignment horizontal="center" vertical="center" wrapText="1"/>
    </xf>
    <xf numFmtId="0" fontId="14" fillId="10" borderId="21" xfId="0" applyFont="1" applyFill="1" applyBorder="1" applyAlignment="1">
      <alignment horizontal="left" vertical="center" wrapText="1" indent="1"/>
    </xf>
    <xf numFmtId="9" fontId="16" fillId="10" borderId="60" xfId="0" applyNumberFormat="1" applyFont="1" applyFill="1" applyBorder="1" applyAlignment="1">
      <alignment horizontal="center" vertical="center" wrapText="1"/>
    </xf>
    <xf numFmtId="0" fontId="14" fillId="10" borderId="47" xfId="0" applyFont="1" applyFill="1" applyBorder="1" applyAlignment="1">
      <alignment horizontal="center" vertical="center"/>
    </xf>
    <xf numFmtId="10" fontId="14" fillId="10" borderId="18" xfId="0" applyNumberFormat="1" applyFont="1" applyFill="1" applyBorder="1" applyAlignment="1">
      <alignment horizontal="center" vertical="center"/>
    </xf>
    <xf numFmtId="4" fontId="14" fillId="10" borderId="5" xfId="0" applyNumberFormat="1" applyFont="1" applyFill="1" applyBorder="1" applyAlignment="1">
      <alignment horizontal="center" vertical="center"/>
    </xf>
    <xf numFmtId="43" fontId="14" fillId="8" borderId="0" xfId="1" applyFont="1" applyFill="1" applyBorder="1" applyAlignment="1" applyProtection="1">
      <alignment horizontal="center" vertical="center"/>
    </xf>
    <xf numFmtId="10" fontId="14" fillId="8" borderId="0" xfId="0" applyNumberFormat="1" applyFont="1" applyFill="1" applyAlignment="1">
      <alignment horizontal="center" vertical="center"/>
    </xf>
    <xf numFmtId="0" fontId="14" fillId="13" borderId="0" xfId="0" applyFont="1" applyFill="1" applyAlignment="1">
      <alignment horizontal="center" vertical="center"/>
    </xf>
    <xf numFmtId="0" fontId="14" fillId="13" borderId="0" xfId="0" applyFont="1" applyFill="1" applyAlignment="1">
      <alignment horizontal="center" vertical="center" wrapText="1"/>
    </xf>
    <xf numFmtId="0" fontId="14" fillId="13" borderId="0" xfId="0" applyFont="1" applyFill="1" applyAlignment="1">
      <alignment horizontal="left" vertical="center" wrapText="1"/>
    </xf>
    <xf numFmtId="43" fontId="14" fillId="13" borderId="0" xfId="1" applyFont="1" applyFill="1" applyBorder="1" applyAlignment="1" applyProtection="1">
      <alignment horizontal="center" vertical="center"/>
    </xf>
    <xf numFmtId="10" fontId="14" fillId="13" borderId="0" xfId="0" applyNumberFormat="1" applyFont="1" applyFill="1" applyAlignment="1">
      <alignment horizontal="center" vertical="center"/>
    </xf>
    <xf numFmtId="4" fontId="14" fillId="13" borderId="0" xfId="0" applyNumberFormat="1" applyFont="1" applyFill="1" applyAlignment="1">
      <alignment horizontal="center" vertical="center"/>
    </xf>
    <xf numFmtId="0" fontId="17" fillId="10" borderId="1" xfId="0" applyFont="1" applyFill="1" applyBorder="1" applyAlignment="1">
      <alignment horizontal="center" vertical="center" wrapText="1"/>
    </xf>
    <xf numFmtId="0" fontId="17" fillId="0" borderId="1" xfId="0" applyFont="1" applyBorder="1" applyAlignment="1">
      <alignment horizontal="right" vertical="center" wrapText="1"/>
    </xf>
    <xf numFmtId="0" fontId="17" fillId="0" borderId="18" xfId="0" applyFont="1" applyBorder="1" applyAlignment="1">
      <alignment horizontal="center" vertical="center"/>
    </xf>
    <xf numFmtId="4" fontId="17" fillId="0" borderId="5" xfId="0" applyNumberFormat="1" applyFont="1" applyBorder="1" applyAlignment="1">
      <alignment horizontal="center" vertical="center"/>
    </xf>
    <xf numFmtId="4" fontId="17" fillId="8" borderId="0" xfId="0" applyNumberFormat="1" applyFont="1" applyFill="1" applyAlignment="1">
      <alignment horizontal="center" vertical="center"/>
    </xf>
    <xf numFmtId="0" fontId="14" fillId="0" borderId="22" xfId="0" applyFont="1" applyBorder="1" applyAlignment="1">
      <alignment horizontal="center" vertical="center" wrapText="1"/>
    </xf>
    <xf numFmtId="0" fontId="14" fillId="0" borderId="22" xfId="0" applyFont="1" applyBorder="1" applyAlignment="1">
      <alignment horizontal="center" vertical="center"/>
    </xf>
    <xf numFmtId="0" fontId="14" fillId="0" borderId="53" xfId="0" applyFont="1" applyBorder="1" applyAlignment="1">
      <alignment horizontal="left" vertical="center" wrapText="1" indent="1"/>
    </xf>
    <xf numFmtId="10" fontId="14" fillId="0" borderId="54" xfId="0" applyNumberFormat="1" applyFont="1" applyBorder="1" applyAlignment="1">
      <alignment horizontal="center" vertical="center"/>
    </xf>
    <xf numFmtId="4" fontId="14" fillId="0" borderId="41" xfId="0" applyNumberFormat="1" applyFont="1" applyBorder="1" applyAlignment="1">
      <alignment horizontal="center" vertical="center"/>
    </xf>
    <xf numFmtId="0" fontId="14" fillId="0" borderId="1" xfId="0" applyFont="1" applyBorder="1" applyAlignment="1">
      <alignment horizontal="center" vertical="center" wrapText="1"/>
    </xf>
    <xf numFmtId="0" fontId="14" fillId="0" borderId="1" xfId="0" applyFont="1" applyBorder="1" applyAlignment="1">
      <alignment horizontal="center" vertical="center"/>
    </xf>
    <xf numFmtId="0" fontId="14" fillId="0" borderId="26" xfId="0" applyFont="1" applyBorder="1" applyAlignment="1">
      <alignment horizontal="left" vertical="center" wrapText="1" indent="1"/>
    </xf>
    <xf numFmtId="10" fontId="14" fillId="0" borderId="31" xfId="0" applyNumberFormat="1" applyFont="1" applyBorder="1" applyAlignment="1">
      <alignment horizontal="center" vertical="center"/>
    </xf>
    <xf numFmtId="4" fontId="14" fillId="0" borderId="38" xfId="0" applyNumberFormat="1" applyFont="1" applyBorder="1" applyAlignment="1">
      <alignment horizontal="center" vertical="center"/>
    </xf>
    <xf numFmtId="0" fontId="14" fillId="0" borderId="22" xfId="0" applyFont="1" applyBorder="1" applyAlignment="1">
      <alignment vertical="center" wrapText="1"/>
    </xf>
    <xf numFmtId="10" fontId="14" fillId="10" borderId="63" xfId="0" applyNumberFormat="1" applyFont="1" applyFill="1" applyBorder="1" applyAlignment="1">
      <alignment horizontal="center" vertical="center"/>
    </xf>
    <xf numFmtId="10" fontId="14" fillId="0" borderId="18" xfId="0" applyNumberFormat="1" applyFont="1" applyBorder="1" applyAlignment="1">
      <alignment horizontal="center" vertical="center"/>
    </xf>
    <xf numFmtId="4" fontId="14" fillId="0" borderId="5" xfId="0" applyNumberFormat="1" applyFont="1" applyBorder="1" applyAlignment="1">
      <alignment horizontal="center" vertical="center"/>
    </xf>
    <xf numFmtId="0" fontId="14" fillId="0" borderId="0" xfId="0" applyFont="1" applyAlignment="1">
      <alignment horizontal="left" vertical="center" wrapText="1"/>
    </xf>
    <xf numFmtId="0" fontId="14" fillId="0" borderId="0" xfId="0" applyFont="1" applyAlignment="1">
      <alignment horizontal="center" vertical="center" wrapText="1"/>
    </xf>
    <xf numFmtId="4" fontId="14" fillId="0" borderId="0" xfId="0" applyNumberFormat="1" applyFont="1" applyAlignment="1">
      <alignment horizontal="center" vertical="center"/>
    </xf>
    <xf numFmtId="0" fontId="14" fillId="2" borderId="22" xfId="0" applyFont="1" applyFill="1" applyBorder="1" applyAlignment="1" applyProtection="1">
      <alignment horizontal="center" vertical="center" wrapText="1"/>
      <protection locked="0"/>
    </xf>
    <xf numFmtId="0" fontId="14" fillId="2" borderId="1" xfId="0" applyFont="1" applyFill="1" applyBorder="1" applyAlignment="1" applyProtection="1">
      <alignment horizontal="center" vertical="center" wrapText="1"/>
      <protection locked="0"/>
    </xf>
    <xf numFmtId="0" fontId="21" fillId="8" borderId="0" xfId="0" applyFont="1" applyFill="1" applyAlignment="1">
      <alignment vertical="center" wrapText="1"/>
    </xf>
    <xf numFmtId="0" fontId="0" fillId="8" borderId="0" xfId="0" applyFill="1" applyAlignment="1">
      <alignment vertical="center" wrapText="1"/>
    </xf>
    <xf numFmtId="0" fontId="0" fillId="8" borderId="0" xfId="0" applyFill="1" applyAlignment="1">
      <alignment horizontal="center" vertical="center" wrapText="1"/>
    </xf>
    <xf numFmtId="0" fontId="3" fillId="10" borderId="1" xfId="0" applyFont="1" applyFill="1" applyBorder="1" applyAlignment="1">
      <alignment horizontal="center" vertical="center" wrapText="1"/>
    </xf>
    <xf numFmtId="0" fontId="3" fillId="10" borderId="7" xfId="0" applyFont="1" applyFill="1" applyBorder="1" applyAlignment="1">
      <alignment horizontal="center" vertical="center" wrapText="1"/>
    </xf>
    <xf numFmtId="0" fontId="0" fillId="10" borderId="47" xfId="0" applyFill="1" applyBorder="1" applyAlignment="1">
      <alignment horizontal="left" vertical="center" wrapText="1" indent="1"/>
    </xf>
    <xf numFmtId="0" fontId="0" fillId="10" borderId="40" xfId="0" applyFill="1" applyBorder="1" applyAlignment="1">
      <alignment horizontal="left" vertical="center" wrapText="1" indent="1"/>
    </xf>
    <xf numFmtId="0" fontId="0" fillId="10" borderId="28" xfId="0" applyFill="1" applyBorder="1" applyAlignment="1">
      <alignment horizontal="left" vertical="center" wrapText="1" indent="1"/>
    </xf>
    <xf numFmtId="0" fontId="0" fillId="10" borderId="29" xfId="0" applyFill="1" applyBorder="1" applyAlignment="1">
      <alignment horizontal="left" vertical="center" wrapText="1" indent="1"/>
    </xf>
    <xf numFmtId="0" fontId="28" fillId="10" borderId="1" xfId="0" applyFont="1" applyFill="1" applyBorder="1" applyAlignment="1">
      <alignment horizontal="right" vertical="center" wrapText="1"/>
    </xf>
    <xf numFmtId="0" fontId="3" fillId="10" borderId="46" xfId="0" applyFont="1" applyFill="1" applyBorder="1" applyAlignment="1">
      <alignment horizontal="right" vertical="center" wrapText="1"/>
    </xf>
    <xf numFmtId="0" fontId="0" fillId="10" borderId="46" xfId="0" applyFill="1" applyBorder="1" applyAlignment="1">
      <alignment horizontal="left" vertical="center" wrapText="1" indent="1"/>
    </xf>
    <xf numFmtId="0" fontId="0" fillId="10" borderId="25" xfId="0" applyFill="1" applyBorder="1" applyAlignment="1">
      <alignment horizontal="left" vertical="center" wrapText="1" indent="1"/>
    </xf>
    <xf numFmtId="0" fontId="0" fillId="10" borderId="20" xfId="0" applyFill="1" applyBorder="1" applyAlignment="1">
      <alignment horizontal="left" vertical="center" wrapText="1" indent="1"/>
    </xf>
    <xf numFmtId="0" fontId="0" fillId="10" borderId="21" xfId="0" applyFill="1" applyBorder="1" applyAlignment="1">
      <alignment horizontal="left" vertical="center" wrapText="1" indent="1"/>
    </xf>
    <xf numFmtId="0" fontId="28" fillId="10" borderId="23" xfId="0" applyFont="1" applyFill="1" applyBorder="1" applyAlignment="1">
      <alignment horizontal="right" vertical="center" wrapText="1"/>
    </xf>
    <xf numFmtId="0" fontId="5" fillId="8" borderId="0" xfId="0" applyFont="1" applyFill="1" applyAlignment="1">
      <alignment horizontal="right" vertical="center" wrapText="1"/>
    </xf>
    <xf numFmtId="0" fontId="0" fillId="8" borderId="0" xfId="0" applyFill="1" applyAlignment="1">
      <alignment horizontal="left" vertical="center" wrapText="1" indent="1"/>
    </xf>
    <xf numFmtId="0" fontId="3" fillId="8" borderId="0" xfId="0" applyFont="1" applyFill="1" applyAlignment="1">
      <alignment vertical="center" wrapText="1"/>
    </xf>
    <xf numFmtId="0" fontId="3" fillId="8" borderId="0" xfId="0" applyFont="1" applyFill="1" applyAlignment="1">
      <alignment horizontal="left" vertical="center" wrapText="1" indent="1"/>
    </xf>
    <xf numFmtId="0" fontId="3" fillId="8" borderId="0" xfId="0" applyFont="1" applyFill="1" applyAlignment="1">
      <alignment horizontal="center" vertical="center" wrapText="1"/>
    </xf>
    <xf numFmtId="0" fontId="3" fillId="8" borderId="0" xfId="0" applyFont="1" applyFill="1" applyAlignment="1">
      <alignment horizontal="right" vertical="center" wrapText="1"/>
    </xf>
    <xf numFmtId="0" fontId="3" fillId="10" borderId="26" xfId="0" applyFont="1" applyFill="1" applyBorder="1" applyAlignment="1">
      <alignment horizontal="left" vertical="center" wrapText="1" indent="1"/>
    </xf>
    <xf numFmtId="0" fontId="3" fillId="5" borderId="0" xfId="0" applyFont="1" applyFill="1" applyAlignment="1">
      <alignment vertical="center" wrapText="1"/>
    </xf>
    <xf numFmtId="0" fontId="3" fillId="10" borderId="47" xfId="0" applyFont="1" applyFill="1" applyBorder="1" applyAlignment="1">
      <alignment horizontal="left" vertical="center" wrapText="1" indent="1"/>
    </xf>
    <xf numFmtId="0" fontId="28" fillId="10" borderId="1" xfId="0" applyFont="1" applyFill="1" applyBorder="1" applyAlignment="1">
      <alignment horizontal="left" vertical="center" wrapText="1" indent="1"/>
    </xf>
    <xf numFmtId="0" fontId="3" fillId="10" borderId="8" xfId="0" applyFont="1" applyFill="1" applyBorder="1" applyAlignment="1">
      <alignment horizontal="center" vertical="center" wrapText="1"/>
    </xf>
    <xf numFmtId="0" fontId="3" fillId="10" borderId="1" xfId="0" applyFont="1" applyFill="1" applyBorder="1" applyAlignment="1">
      <alignment horizontal="left" vertical="center" wrapText="1" indent="1"/>
    </xf>
    <xf numFmtId="0" fontId="3" fillId="10" borderId="46" xfId="0" applyFont="1" applyFill="1" applyBorder="1" applyAlignment="1">
      <alignment horizontal="left" vertical="center" wrapText="1" indent="1"/>
    </xf>
    <xf numFmtId="0" fontId="28" fillId="10" borderId="23" xfId="0" applyFont="1" applyFill="1" applyBorder="1" applyAlignment="1">
      <alignment horizontal="left" vertical="center" wrapText="1" indent="1"/>
    </xf>
    <xf numFmtId="0" fontId="0" fillId="10" borderId="46" xfId="0" applyFill="1" applyBorder="1" applyAlignment="1">
      <alignment horizontal="center" vertical="center" wrapText="1"/>
    </xf>
    <xf numFmtId="0" fontId="0" fillId="10" borderId="34" xfId="0" applyFill="1" applyBorder="1" applyAlignment="1">
      <alignment horizontal="center" vertical="center" wrapText="1"/>
    </xf>
    <xf numFmtId="0" fontId="0" fillId="10" borderId="48" xfId="0" applyFill="1" applyBorder="1" applyAlignment="1">
      <alignment horizontal="center" vertical="center" wrapText="1"/>
    </xf>
    <xf numFmtId="43" fontId="0" fillId="8" borderId="0" xfId="0" applyNumberFormat="1" applyFill="1" applyAlignment="1">
      <alignment horizontal="center" vertical="center" wrapText="1"/>
    </xf>
    <xf numFmtId="0" fontId="0" fillId="5" borderId="0" xfId="0" applyFill="1" applyAlignment="1">
      <alignment horizontal="left" vertical="center" wrapText="1" indent="1"/>
    </xf>
    <xf numFmtId="0" fontId="0" fillId="0" borderId="0" xfId="0" applyAlignment="1">
      <alignment horizontal="left" vertical="center" wrapText="1" indent="1"/>
    </xf>
    <xf numFmtId="0" fontId="0" fillId="12" borderId="0" xfId="0" applyFill="1" applyAlignment="1">
      <alignment vertical="center"/>
    </xf>
    <xf numFmtId="0" fontId="3" fillId="12" borderId="0" xfId="0" applyFont="1" applyFill="1" applyAlignment="1">
      <alignment vertical="center"/>
    </xf>
    <xf numFmtId="0" fontId="0" fillId="12" borderId="0" xfId="0" applyFill="1" applyAlignment="1">
      <alignment horizontal="left" vertical="center" wrapText="1" indent="1"/>
    </xf>
    <xf numFmtId="0" fontId="0" fillId="12" borderId="0" xfId="0" applyFill="1" applyAlignment="1">
      <alignment horizontal="center" vertical="center"/>
    </xf>
    <xf numFmtId="0" fontId="0" fillId="8" borderId="0" xfId="0" applyFill="1" applyAlignment="1">
      <alignment vertical="center"/>
    </xf>
    <xf numFmtId="0" fontId="3" fillId="12" borderId="0" xfId="0" applyFont="1" applyFill="1" applyAlignment="1">
      <alignment horizontal="right" vertical="center" wrapText="1"/>
    </xf>
    <xf numFmtId="0" fontId="3" fillId="12" borderId="0" xfId="0" applyFont="1" applyFill="1" applyAlignment="1">
      <alignment horizontal="left" vertical="center" wrapText="1" indent="1"/>
    </xf>
    <xf numFmtId="0" fontId="3" fillId="12" borderId="0" xfId="0" applyFont="1" applyFill="1" applyAlignment="1">
      <alignment horizontal="center" vertical="center" wrapText="1"/>
    </xf>
    <xf numFmtId="0" fontId="0" fillId="5" borderId="0" xfId="0" applyFill="1" applyAlignment="1">
      <alignment vertical="center"/>
    </xf>
    <xf numFmtId="0" fontId="0" fillId="0" borderId="0" xfId="0" applyAlignment="1">
      <alignment vertical="center"/>
    </xf>
    <xf numFmtId="10" fontId="0" fillId="10" borderId="20" xfId="0" applyNumberFormat="1" applyFill="1" applyBorder="1" applyAlignment="1">
      <alignment horizontal="center" vertical="center" wrapText="1"/>
    </xf>
    <xf numFmtId="10" fontId="0" fillId="10" borderId="10" xfId="0" applyNumberFormat="1" applyFill="1" applyBorder="1" applyAlignment="1">
      <alignment horizontal="center" vertical="center" wrapText="1"/>
    </xf>
    <xf numFmtId="10" fontId="0" fillId="10" borderId="16" xfId="0" applyNumberFormat="1" applyFill="1" applyBorder="1" applyAlignment="1">
      <alignment horizontal="center" vertical="center" wrapText="1"/>
    </xf>
    <xf numFmtId="0" fontId="3" fillId="5" borderId="1" xfId="0" applyFont="1" applyFill="1" applyBorder="1" applyAlignment="1">
      <alignment horizontal="center" vertical="center" wrapText="1"/>
    </xf>
    <xf numFmtId="10" fontId="0" fillId="10" borderId="19" xfId="0" applyNumberFormat="1" applyFill="1" applyBorder="1" applyAlignment="1">
      <alignment horizontal="center" vertical="center" wrapText="1"/>
    </xf>
    <xf numFmtId="10" fontId="0" fillId="10" borderId="9" xfId="0" applyNumberFormat="1" applyFill="1" applyBorder="1" applyAlignment="1">
      <alignment horizontal="center" vertical="center" wrapText="1"/>
    </xf>
    <xf numFmtId="0" fontId="3" fillId="10" borderId="20" xfId="0" applyFont="1" applyFill="1" applyBorder="1" applyAlignment="1">
      <alignment horizontal="left" vertical="center" wrapText="1" indent="1"/>
    </xf>
    <xf numFmtId="10" fontId="0" fillId="10" borderId="52" xfId="0" applyNumberFormat="1" applyFill="1" applyBorder="1" applyAlignment="1">
      <alignment horizontal="center" vertical="center" wrapText="1"/>
    </xf>
    <xf numFmtId="10" fontId="0" fillId="10" borderId="61" xfId="0" applyNumberFormat="1" applyFill="1" applyBorder="1" applyAlignment="1">
      <alignment horizontal="center" vertical="center" wrapText="1"/>
    </xf>
    <xf numFmtId="0" fontId="13" fillId="10" borderId="26" xfId="0" applyFont="1" applyFill="1" applyBorder="1" applyAlignment="1">
      <alignment horizontal="left" vertical="center" wrapText="1" indent="1"/>
    </xf>
    <xf numFmtId="0" fontId="0" fillId="10" borderId="8" xfId="0" applyFill="1" applyBorder="1" applyAlignment="1">
      <alignment horizontal="center" vertical="center"/>
    </xf>
    <xf numFmtId="0" fontId="0" fillId="10" borderId="7" xfId="0" applyFill="1" applyBorder="1" applyAlignment="1">
      <alignment horizontal="center" vertical="center"/>
    </xf>
    <xf numFmtId="0" fontId="3" fillId="12" borderId="0" xfId="0" applyFont="1" applyFill="1" applyAlignment="1">
      <alignment horizontal="right" vertical="center"/>
    </xf>
    <xf numFmtId="0" fontId="3" fillId="10" borderId="26" xfId="0" applyFont="1" applyFill="1" applyBorder="1" applyAlignment="1">
      <alignment horizontal="center" vertical="center" wrapText="1"/>
    </xf>
    <xf numFmtId="10" fontId="0" fillId="10" borderId="27" xfId="0" applyNumberFormat="1" applyFill="1" applyBorder="1" applyAlignment="1">
      <alignment horizontal="center" vertical="center" wrapText="1"/>
    </xf>
    <xf numFmtId="0" fontId="3" fillId="10" borderId="21" xfId="0" applyFont="1" applyFill="1" applyBorder="1" applyAlignment="1">
      <alignment horizontal="left" vertical="center" wrapText="1" indent="1"/>
    </xf>
    <xf numFmtId="10" fontId="0" fillId="10" borderId="28" xfId="0" applyNumberFormat="1" applyFill="1" applyBorder="1" applyAlignment="1">
      <alignment horizontal="center" vertical="center" wrapText="1"/>
    </xf>
    <xf numFmtId="0" fontId="0" fillId="5" borderId="0" xfId="0" applyFill="1" applyAlignment="1">
      <alignment horizontal="center" vertical="center"/>
    </xf>
    <xf numFmtId="0" fontId="0" fillId="0" borderId="0" xfId="0" applyAlignment="1">
      <alignment horizontal="center" vertical="center"/>
    </xf>
    <xf numFmtId="0" fontId="14" fillId="2" borderId="51" xfId="0" applyFont="1" applyFill="1" applyBorder="1" applyAlignment="1" applyProtection="1">
      <alignment horizontal="center" vertical="center" wrapText="1"/>
      <protection locked="0"/>
    </xf>
    <xf numFmtId="0" fontId="14" fillId="2" borderId="7" xfId="0" applyFont="1" applyFill="1" applyBorder="1" applyAlignment="1" applyProtection="1">
      <alignment horizontal="center" vertical="center" wrapText="1"/>
      <protection locked="0"/>
    </xf>
    <xf numFmtId="0" fontId="13" fillId="7" borderId="0" xfId="0" applyFont="1" applyFill="1" applyAlignment="1">
      <alignment horizontal="left" vertical="center"/>
    </xf>
    <xf numFmtId="0" fontId="6" fillId="3" borderId="0" xfId="0" applyFont="1" applyFill="1" applyAlignment="1">
      <alignment horizontal="center" vertical="center"/>
    </xf>
    <xf numFmtId="0" fontId="4" fillId="3" borderId="0" xfId="0" applyFont="1" applyFill="1" applyAlignment="1">
      <alignment horizontal="center" vertical="center"/>
    </xf>
    <xf numFmtId="0" fontId="6" fillId="10" borderId="1" xfId="0" applyFont="1" applyFill="1" applyBorder="1" applyAlignment="1">
      <alignment horizontal="center" vertical="center"/>
    </xf>
    <xf numFmtId="0" fontId="7" fillId="10" borderId="1" xfId="0" applyFont="1" applyFill="1" applyBorder="1" applyAlignment="1">
      <alignment horizontal="center" vertical="center"/>
    </xf>
    <xf numFmtId="0" fontId="6" fillId="0" borderId="0" xfId="0" applyFont="1" applyAlignment="1">
      <alignment horizontal="center" vertical="center"/>
    </xf>
    <xf numFmtId="0" fontId="7" fillId="10" borderId="19" xfId="0" applyFont="1" applyFill="1" applyBorder="1" applyAlignment="1">
      <alignment horizontal="center" vertical="center"/>
    </xf>
    <xf numFmtId="0" fontId="7" fillId="10" borderId="20" xfId="0" applyFont="1" applyFill="1" applyBorder="1" applyAlignment="1">
      <alignment horizontal="center" vertical="center" wrapText="1"/>
    </xf>
    <xf numFmtId="0" fontId="7" fillId="10" borderId="21" xfId="0" applyFont="1" applyFill="1" applyBorder="1" applyAlignment="1">
      <alignment horizontal="center" vertical="center"/>
    </xf>
    <xf numFmtId="0" fontId="7" fillId="3" borderId="0" xfId="0" applyFont="1" applyFill="1" applyAlignment="1">
      <alignment horizontal="center" vertical="center"/>
    </xf>
    <xf numFmtId="43" fontId="7" fillId="10" borderId="1" xfId="0" applyNumberFormat="1" applyFont="1" applyFill="1" applyBorder="1" applyAlignment="1">
      <alignment horizontal="center" vertical="center"/>
    </xf>
    <xf numFmtId="0" fontId="7" fillId="10" borderId="27" xfId="0" applyFont="1" applyFill="1" applyBorder="1" applyAlignment="1">
      <alignment horizontal="center" vertical="center"/>
    </xf>
    <xf numFmtId="0" fontId="11" fillId="10" borderId="28" xfId="0" applyFont="1" applyFill="1" applyBorder="1" applyAlignment="1">
      <alignment horizontal="left" vertical="center" indent="7"/>
    </xf>
    <xf numFmtId="0" fontId="11" fillId="10" borderId="29" xfId="0" applyFont="1" applyFill="1" applyBorder="1" applyAlignment="1">
      <alignment horizontal="left" vertical="center" indent="7"/>
    </xf>
    <xf numFmtId="0" fontId="11" fillId="3" borderId="0" xfId="0" applyFont="1" applyFill="1" applyAlignment="1">
      <alignment horizontal="left" vertical="center" indent="7"/>
    </xf>
    <xf numFmtId="43" fontId="7" fillId="3" borderId="0" xfId="0" applyNumberFormat="1" applyFont="1" applyFill="1" applyAlignment="1">
      <alignment horizontal="center" vertical="center"/>
    </xf>
    <xf numFmtId="0" fontId="7" fillId="10" borderId="2" xfId="0" applyFont="1" applyFill="1" applyBorder="1" applyAlignment="1">
      <alignment horizontal="center" vertical="center" wrapText="1"/>
    </xf>
    <xf numFmtId="0" fontId="7" fillId="10" borderId="4" xfId="0" applyFont="1" applyFill="1" applyBorder="1" applyAlignment="1">
      <alignment horizontal="center" vertical="center" wrapText="1"/>
    </xf>
    <xf numFmtId="0" fontId="6" fillId="3" borderId="0" xfId="0" applyFont="1" applyFill="1" applyAlignment="1">
      <alignment horizontal="center" vertical="center" wrapText="1"/>
    </xf>
    <xf numFmtId="0" fontId="7" fillId="10" borderId="6" xfId="0" applyFont="1" applyFill="1" applyBorder="1" applyAlignment="1">
      <alignment horizontal="center" vertical="center" wrapText="1"/>
    </xf>
    <xf numFmtId="0" fontId="7" fillId="10" borderId="26" xfId="0" applyFont="1" applyFill="1" applyBorder="1" applyAlignment="1">
      <alignment horizontal="center" vertical="center" wrapText="1"/>
    </xf>
    <xf numFmtId="0" fontId="7" fillId="10" borderId="1" xfId="0" applyFont="1" applyFill="1" applyBorder="1" applyAlignment="1">
      <alignment horizontal="center" vertical="center" wrapText="1"/>
    </xf>
    <xf numFmtId="43" fontId="7" fillId="10" borderId="66" xfId="1" applyFont="1" applyFill="1" applyBorder="1" applyAlignment="1" applyProtection="1">
      <alignment horizontal="center" vertical="center"/>
    </xf>
    <xf numFmtId="0" fontId="7" fillId="10" borderId="29" xfId="0" applyFont="1" applyFill="1" applyBorder="1" applyAlignment="1">
      <alignment horizontal="center" vertical="center"/>
    </xf>
    <xf numFmtId="0" fontId="7" fillId="10" borderId="52" xfId="0" applyFont="1" applyFill="1" applyBorder="1" applyAlignment="1">
      <alignment horizontal="center" vertical="center"/>
    </xf>
    <xf numFmtId="43" fontId="7" fillId="2" borderId="61" xfId="1" applyFont="1" applyFill="1" applyBorder="1" applyAlignment="1" applyProtection="1">
      <alignment horizontal="center" vertical="center"/>
      <protection locked="0"/>
    </xf>
    <xf numFmtId="43" fontId="7" fillId="2" borderId="55" xfId="1" applyFont="1" applyFill="1" applyBorder="1" applyAlignment="1" applyProtection="1">
      <alignment horizontal="center" vertical="center"/>
      <protection locked="0"/>
    </xf>
    <xf numFmtId="43" fontId="3" fillId="2" borderId="46" xfId="1" applyFont="1" applyFill="1" applyBorder="1" applyAlignment="1" applyProtection="1">
      <alignment horizontal="center" vertical="center" wrapText="1"/>
      <protection locked="0"/>
    </xf>
    <xf numFmtId="0" fontId="4" fillId="8" borderId="1" xfId="0" applyFont="1" applyFill="1" applyBorder="1" applyAlignment="1">
      <alignment vertical="center" wrapText="1"/>
    </xf>
    <xf numFmtId="0" fontId="4" fillId="8" borderId="7" xfId="0" applyFont="1" applyFill="1" applyBorder="1" applyAlignment="1">
      <alignment vertical="center" wrapText="1"/>
    </xf>
    <xf numFmtId="0" fontId="6" fillId="14" borderId="0" xfId="0" applyFont="1" applyFill="1" applyAlignment="1">
      <alignment horizontal="center" vertical="center"/>
    </xf>
    <xf numFmtId="43" fontId="29" fillId="10" borderId="1" xfId="0" applyNumberFormat="1" applyFont="1" applyFill="1" applyBorder="1" applyAlignment="1">
      <alignment vertical="center"/>
    </xf>
    <xf numFmtId="0" fontId="41" fillId="7" borderId="53" xfId="0" applyFont="1" applyFill="1" applyBorder="1" applyAlignment="1">
      <alignment horizontal="left" vertical="center"/>
    </xf>
    <xf numFmtId="0" fontId="41" fillId="7" borderId="62" xfId="0" applyFont="1" applyFill="1" applyBorder="1" applyAlignment="1">
      <alignment horizontal="left" vertical="center"/>
    </xf>
    <xf numFmtId="0" fontId="41" fillId="7" borderId="51" xfId="0" applyFont="1" applyFill="1" applyBorder="1" applyAlignment="1">
      <alignment horizontal="left" vertical="center"/>
    </xf>
    <xf numFmtId="0" fontId="41" fillId="7" borderId="55" xfId="0" applyFont="1" applyFill="1" applyBorder="1" applyAlignment="1">
      <alignment horizontal="left" vertical="center"/>
    </xf>
    <xf numFmtId="0" fontId="41" fillId="7" borderId="50" xfId="0" applyFont="1" applyFill="1" applyBorder="1" applyAlignment="1">
      <alignment horizontal="left" vertical="center"/>
    </xf>
    <xf numFmtId="0" fontId="41" fillId="7" borderId="30" xfId="0" applyFont="1" applyFill="1" applyBorder="1" applyAlignment="1">
      <alignment horizontal="left" vertical="center"/>
    </xf>
    <xf numFmtId="0" fontId="20" fillId="9" borderId="26" xfId="0" applyFont="1" applyFill="1" applyBorder="1" applyAlignment="1">
      <alignment horizontal="center" vertical="center"/>
    </xf>
    <xf numFmtId="0" fontId="20" fillId="9" borderId="8" xfId="0" applyFont="1" applyFill="1" applyBorder="1" applyAlignment="1">
      <alignment horizontal="center" vertical="center"/>
    </xf>
    <xf numFmtId="0" fontId="20" fillId="9" borderId="7" xfId="0" applyFont="1" applyFill="1" applyBorder="1" applyAlignment="1">
      <alignment horizontal="center" vertical="center"/>
    </xf>
    <xf numFmtId="0" fontId="23" fillId="3" borderId="0" xfId="3" applyFill="1" applyBorder="1" applyAlignment="1" applyProtection="1">
      <alignment horizontal="center" vertical="center" wrapText="1"/>
    </xf>
    <xf numFmtId="43" fontId="24" fillId="10" borderId="22" xfId="0" applyNumberFormat="1" applyFont="1" applyFill="1" applyBorder="1" applyAlignment="1">
      <alignment horizontal="center" vertical="center" wrapText="1"/>
    </xf>
    <xf numFmtId="43" fontId="24" fillId="10" borderId="25" xfId="0" applyNumberFormat="1" applyFont="1" applyFill="1" applyBorder="1" applyAlignment="1">
      <alignment horizontal="center" vertical="center" wrapText="1"/>
    </xf>
    <xf numFmtId="0" fontId="24" fillId="10" borderId="25" xfId="0" applyFont="1" applyFill="1" applyBorder="1" applyAlignment="1">
      <alignment horizontal="center" vertical="center" wrapText="1"/>
    </xf>
    <xf numFmtId="0" fontId="24" fillId="10" borderId="23" xfId="0" applyFont="1" applyFill="1" applyBorder="1" applyAlignment="1">
      <alignment horizontal="center" vertical="center" wrapText="1"/>
    </xf>
    <xf numFmtId="0" fontId="39" fillId="10" borderId="22" xfId="0" applyFont="1" applyFill="1" applyBorder="1" applyAlignment="1">
      <alignment horizontal="left" vertical="top" wrapText="1"/>
    </xf>
    <xf numFmtId="0" fontId="39" fillId="10" borderId="25" xfId="0" applyFont="1" applyFill="1" applyBorder="1" applyAlignment="1">
      <alignment horizontal="left" vertical="top" wrapText="1"/>
    </xf>
    <xf numFmtId="0" fontId="13" fillId="10" borderId="26" xfId="0" applyFont="1" applyFill="1" applyBorder="1" applyAlignment="1">
      <alignment horizontal="left" vertical="center" wrapText="1"/>
    </xf>
    <xf numFmtId="0" fontId="13" fillId="10" borderId="8" xfId="0" applyFont="1" applyFill="1" applyBorder="1" applyAlignment="1">
      <alignment horizontal="left" vertical="center" wrapText="1"/>
    </xf>
    <xf numFmtId="0" fontId="13" fillId="10" borderId="7" xfId="0" applyFont="1" applyFill="1" applyBorder="1" applyAlignment="1">
      <alignment horizontal="left" vertical="center" wrapText="1"/>
    </xf>
    <xf numFmtId="0" fontId="4" fillId="3" borderId="0" xfId="0" applyFont="1" applyFill="1" applyAlignment="1">
      <alignment horizontal="center" vertical="center" wrapText="1"/>
    </xf>
    <xf numFmtId="0" fontId="6" fillId="10" borderId="22" xfId="0" applyFont="1" applyFill="1" applyBorder="1" applyAlignment="1">
      <alignment horizontal="center" vertical="center"/>
    </xf>
    <xf numFmtId="0" fontId="6" fillId="10" borderId="25" xfId="0" applyFont="1" applyFill="1" applyBorder="1" applyAlignment="1">
      <alignment horizontal="center" vertical="center"/>
    </xf>
    <xf numFmtId="0" fontId="6" fillId="10" borderId="23" xfId="0" applyFont="1" applyFill="1" applyBorder="1" applyAlignment="1">
      <alignment horizontal="center" vertical="center"/>
    </xf>
    <xf numFmtId="0" fontId="7" fillId="10" borderId="22" xfId="0" applyFont="1" applyFill="1" applyBorder="1" applyAlignment="1">
      <alignment horizontal="center" vertical="center"/>
    </xf>
    <xf numFmtId="0" fontId="7" fillId="10" borderId="23" xfId="0" applyFont="1" applyFill="1" applyBorder="1" applyAlignment="1">
      <alignment horizontal="center" vertical="center"/>
    </xf>
    <xf numFmtId="0" fontId="7" fillId="2" borderId="8"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7" fillId="2" borderId="9" xfId="0" applyFont="1" applyFill="1" applyBorder="1" applyAlignment="1" applyProtection="1">
      <alignment horizontal="center" vertical="center"/>
      <protection locked="0"/>
    </xf>
    <xf numFmtId="0" fontId="7" fillId="2" borderId="14" xfId="0" applyFont="1" applyFill="1" applyBorder="1" applyAlignment="1" applyProtection="1">
      <alignment horizontal="center" vertical="center"/>
      <protection locked="0"/>
    </xf>
    <xf numFmtId="0" fontId="7" fillId="2" borderId="10" xfId="0" applyFont="1" applyFill="1" applyBorder="1" applyAlignment="1" applyProtection="1">
      <alignment horizontal="center" vertical="center"/>
      <protection locked="0"/>
    </xf>
    <xf numFmtId="0" fontId="7" fillId="2" borderId="16" xfId="0" applyFont="1" applyFill="1" applyBorder="1" applyAlignment="1" applyProtection="1">
      <alignment horizontal="center" vertical="center"/>
      <protection locked="0"/>
    </xf>
    <xf numFmtId="0" fontId="7" fillId="2" borderId="2" xfId="0" applyFont="1" applyFill="1" applyBorder="1" applyAlignment="1" applyProtection="1">
      <alignment horizontal="center" vertical="center"/>
      <protection locked="0"/>
    </xf>
    <xf numFmtId="0" fontId="7" fillId="2" borderId="3" xfId="0" applyFont="1" applyFill="1" applyBorder="1" applyAlignment="1" applyProtection="1">
      <alignment horizontal="center" vertical="center"/>
      <protection locked="0"/>
    </xf>
    <xf numFmtId="43" fontId="7" fillId="2" borderId="22" xfId="1" applyFont="1" applyFill="1" applyBorder="1" applyAlignment="1" applyProtection="1">
      <alignment horizontal="center" vertical="center"/>
      <protection locked="0"/>
    </xf>
    <xf numFmtId="43" fontId="7" fillId="2" borderId="23" xfId="1" applyFont="1" applyFill="1" applyBorder="1" applyAlignment="1" applyProtection="1">
      <alignment horizontal="center" vertical="center"/>
      <protection locked="0"/>
    </xf>
    <xf numFmtId="0" fontId="5" fillId="10" borderId="26" xfId="0" applyFont="1" applyFill="1" applyBorder="1" applyAlignment="1">
      <alignment horizontal="left" vertical="center" wrapText="1"/>
    </xf>
    <xf numFmtId="0" fontId="5" fillId="10" borderId="8" xfId="0" applyFont="1" applyFill="1" applyBorder="1" applyAlignment="1">
      <alignment horizontal="left" vertical="center" wrapText="1"/>
    </xf>
    <xf numFmtId="0" fontId="5" fillId="10" borderId="7" xfId="0" applyFont="1" applyFill="1" applyBorder="1" applyAlignment="1">
      <alignment horizontal="left" vertical="center" wrapText="1"/>
    </xf>
    <xf numFmtId="43" fontId="7" fillId="10" borderId="26" xfId="0" applyNumberFormat="1" applyFont="1" applyFill="1" applyBorder="1" applyAlignment="1">
      <alignment horizontal="center" vertical="center"/>
    </xf>
    <xf numFmtId="0" fontId="7" fillId="10" borderId="7" xfId="0" applyFont="1" applyFill="1" applyBorder="1" applyAlignment="1">
      <alignment horizontal="center" vertical="center"/>
    </xf>
    <xf numFmtId="43" fontId="7" fillId="11" borderId="26" xfId="0" applyNumberFormat="1" applyFont="1" applyFill="1" applyBorder="1" applyAlignment="1">
      <alignment horizontal="center" vertical="center"/>
    </xf>
    <xf numFmtId="0" fontId="7" fillId="11" borderId="7" xfId="0" applyFont="1" applyFill="1" applyBorder="1" applyAlignment="1">
      <alignment horizontal="center" vertical="center"/>
    </xf>
    <xf numFmtId="9" fontId="7" fillId="10" borderId="26" xfId="2" applyFont="1" applyFill="1" applyBorder="1" applyAlignment="1" applyProtection="1">
      <alignment horizontal="center" vertical="center"/>
    </xf>
    <xf numFmtId="9" fontId="7" fillId="10" borderId="7" xfId="2" applyFont="1" applyFill="1" applyBorder="1" applyAlignment="1" applyProtection="1">
      <alignment horizontal="center" vertical="center"/>
    </xf>
    <xf numFmtId="43" fontId="7" fillId="2" borderId="26" xfId="0" applyNumberFormat="1" applyFont="1" applyFill="1" applyBorder="1" applyAlignment="1" applyProtection="1">
      <alignment horizontal="center" vertical="center"/>
      <protection locked="0"/>
    </xf>
    <xf numFmtId="43" fontId="7" fillId="2" borderId="7" xfId="0" applyNumberFormat="1" applyFont="1" applyFill="1" applyBorder="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43" fontId="7" fillId="10" borderId="26" xfId="0" applyNumberFormat="1" applyFont="1" applyFill="1" applyBorder="1" applyAlignment="1">
      <alignment vertical="center"/>
    </xf>
    <xf numFmtId="0" fontId="7" fillId="10" borderId="7" xfId="0" applyFont="1" applyFill="1" applyBorder="1" applyAlignment="1">
      <alignment vertical="center"/>
    </xf>
    <xf numFmtId="0" fontId="4" fillId="8" borderId="26" xfId="0" applyFont="1" applyFill="1" applyBorder="1" applyAlignment="1">
      <alignment horizontal="center" vertical="center" wrapText="1"/>
    </xf>
    <xf numFmtId="0" fontId="4" fillId="8" borderId="8" xfId="0" applyFont="1" applyFill="1" applyBorder="1" applyAlignment="1">
      <alignment horizontal="center" vertical="center" wrapText="1"/>
    </xf>
    <xf numFmtId="43" fontId="29" fillId="10" borderId="26" xfId="0" applyNumberFormat="1" applyFont="1" applyFill="1" applyBorder="1" applyAlignment="1">
      <alignment vertical="center" wrapText="1"/>
    </xf>
    <xf numFmtId="0" fontId="29" fillId="10" borderId="7" xfId="0" applyFont="1" applyFill="1" applyBorder="1" applyAlignment="1">
      <alignment vertical="center" wrapText="1"/>
    </xf>
    <xf numFmtId="0" fontId="6" fillId="3" borderId="53" xfId="0" applyFont="1" applyFill="1" applyBorder="1" applyAlignment="1">
      <alignment horizontal="center" vertical="top" wrapText="1"/>
    </xf>
    <xf numFmtId="0" fontId="6" fillId="3" borderId="51" xfId="0" applyFont="1" applyFill="1" applyBorder="1" applyAlignment="1">
      <alignment horizontal="center" vertical="top"/>
    </xf>
    <xf numFmtId="0" fontId="6" fillId="3" borderId="40" xfId="0" applyFont="1" applyFill="1" applyBorder="1" applyAlignment="1">
      <alignment horizontal="center" vertical="top"/>
    </xf>
    <xf numFmtId="0" fontId="6" fillId="3" borderId="65" xfId="0" applyFont="1" applyFill="1" applyBorder="1" applyAlignment="1">
      <alignment horizontal="center" vertical="top"/>
    </xf>
    <xf numFmtId="0" fontId="6" fillId="3" borderId="55" xfId="0" applyFont="1" applyFill="1" applyBorder="1" applyAlignment="1">
      <alignment horizontal="center" vertical="top"/>
    </xf>
    <xf numFmtId="0" fontId="6" fillId="3" borderId="30" xfId="0" applyFont="1" applyFill="1" applyBorder="1" applyAlignment="1">
      <alignment horizontal="center" vertical="top"/>
    </xf>
    <xf numFmtId="0" fontId="8" fillId="3" borderId="22"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7" fillId="10" borderId="27" xfId="0" applyFont="1" applyFill="1" applyBorder="1" applyAlignment="1">
      <alignment horizontal="center" vertical="center" wrapText="1"/>
    </xf>
    <xf numFmtId="0" fontId="7" fillId="10" borderId="9" xfId="0" applyFont="1" applyFill="1" applyBorder="1" applyAlignment="1">
      <alignment horizontal="center" vertical="center" wrapText="1"/>
    </xf>
    <xf numFmtId="0" fontId="7" fillId="10" borderId="14" xfId="0" applyFont="1" applyFill="1" applyBorder="1" applyAlignment="1">
      <alignment horizontal="center" vertical="center" wrapText="1"/>
    </xf>
    <xf numFmtId="43" fontId="7" fillId="10" borderId="13" xfId="1" applyFont="1" applyFill="1" applyBorder="1" applyAlignment="1" applyProtection="1">
      <alignment horizontal="center" vertical="center"/>
    </xf>
    <xf numFmtId="43" fontId="7" fillId="10" borderId="7" xfId="1" applyFont="1" applyFill="1" applyBorder="1" applyAlignment="1" applyProtection="1">
      <alignment horizontal="center" vertical="center"/>
    </xf>
    <xf numFmtId="43" fontId="7" fillId="10" borderId="28" xfId="0" applyNumberFormat="1" applyFont="1" applyFill="1" applyBorder="1" applyAlignment="1">
      <alignment horizontal="center" vertical="center"/>
    </xf>
    <xf numFmtId="43" fontId="7" fillId="10" borderId="16" xfId="0" applyNumberFormat="1" applyFont="1" applyFill="1" applyBorder="1" applyAlignment="1">
      <alignment horizontal="center" vertical="center"/>
    </xf>
    <xf numFmtId="43" fontId="7" fillId="10" borderId="29" xfId="0" applyNumberFormat="1" applyFont="1" applyFill="1" applyBorder="1" applyAlignment="1">
      <alignment horizontal="center" vertical="center"/>
    </xf>
    <xf numFmtId="43" fontId="7" fillId="10" borderId="24" xfId="0" applyNumberFormat="1" applyFont="1" applyFill="1" applyBorder="1" applyAlignment="1">
      <alignment horizontal="center" vertical="center"/>
    </xf>
    <xf numFmtId="43" fontId="7" fillId="10" borderId="12" xfId="0" applyNumberFormat="1" applyFont="1" applyFill="1" applyBorder="1" applyAlignment="1">
      <alignment horizontal="center" vertical="center"/>
    </xf>
    <xf numFmtId="43" fontId="7" fillId="10" borderId="15" xfId="0" applyNumberFormat="1" applyFont="1" applyFill="1" applyBorder="1" applyAlignment="1">
      <alignment horizontal="center" vertical="center"/>
    </xf>
    <xf numFmtId="43" fontId="7" fillId="10" borderId="17" xfId="0" applyNumberFormat="1" applyFont="1" applyFill="1" applyBorder="1" applyAlignment="1">
      <alignment horizontal="center" vertical="center" wrapText="1"/>
    </xf>
    <xf numFmtId="43" fontId="7" fillId="10" borderId="3" xfId="0" applyNumberFormat="1" applyFont="1" applyFill="1" applyBorder="1" applyAlignment="1">
      <alignment horizontal="center" vertical="center" wrapText="1"/>
    </xf>
    <xf numFmtId="43" fontId="7" fillId="10" borderId="18" xfId="0" applyNumberFormat="1" applyFont="1" applyFill="1" applyBorder="1" applyAlignment="1">
      <alignment horizontal="center" vertical="center" wrapText="1"/>
    </xf>
    <xf numFmtId="43" fontId="7" fillId="10" borderId="5" xfId="0" applyNumberFormat="1" applyFont="1" applyFill="1" applyBorder="1" applyAlignment="1">
      <alignment horizontal="center" vertical="center" wrapText="1"/>
    </xf>
    <xf numFmtId="0" fontId="7" fillId="10" borderId="27" xfId="0" applyFont="1" applyFill="1" applyBorder="1" applyAlignment="1">
      <alignment horizontal="center" vertical="center"/>
    </xf>
    <xf numFmtId="0" fontId="7" fillId="10" borderId="9" xfId="0" applyFont="1" applyFill="1" applyBorder="1" applyAlignment="1">
      <alignment horizontal="center" vertical="center"/>
    </xf>
    <xf numFmtId="0" fontId="7" fillId="10" borderId="14" xfId="0" applyFont="1" applyFill="1" applyBorder="1" applyAlignment="1">
      <alignment horizontal="center" vertical="center"/>
    </xf>
    <xf numFmtId="43" fontId="27" fillId="10" borderId="26" xfId="0" applyNumberFormat="1" applyFont="1" applyFill="1" applyBorder="1" applyAlignment="1">
      <alignment horizontal="center" vertical="center"/>
    </xf>
    <xf numFmtId="0" fontId="27" fillId="10" borderId="8" xfId="0" applyFont="1" applyFill="1" applyBorder="1" applyAlignment="1">
      <alignment horizontal="center" vertical="center"/>
    </xf>
    <xf numFmtId="0" fontId="27" fillId="10" borderId="7" xfId="0" applyFont="1" applyFill="1" applyBorder="1" applyAlignment="1">
      <alignment horizontal="center" vertical="center"/>
    </xf>
    <xf numFmtId="43" fontId="29" fillId="10" borderId="26" xfId="0" applyNumberFormat="1" applyFont="1" applyFill="1" applyBorder="1" applyAlignment="1">
      <alignment horizontal="center" vertical="center" wrapText="1"/>
    </xf>
    <xf numFmtId="0" fontId="29" fillId="10" borderId="7" xfId="0" applyFont="1" applyFill="1" applyBorder="1" applyAlignment="1">
      <alignment horizontal="center" vertical="center" wrapText="1"/>
    </xf>
    <xf numFmtId="43" fontId="27" fillId="10" borderId="26" xfId="1" applyFont="1" applyFill="1" applyBorder="1" applyAlignment="1" applyProtection="1">
      <alignment horizontal="center" vertical="center"/>
    </xf>
    <xf numFmtId="43" fontId="27" fillId="10" borderId="8" xfId="1" applyFont="1" applyFill="1" applyBorder="1" applyAlignment="1" applyProtection="1">
      <alignment horizontal="center" vertical="center"/>
    </xf>
    <xf numFmtId="43" fontId="27" fillId="10" borderId="7" xfId="1" applyFont="1" applyFill="1" applyBorder="1" applyAlignment="1" applyProtection="1">
      <alignment horizontal="center" vertical="center"/>
    </xf>
    <xf numFmtId="0" fontId="0" fillId="2" borderId="26" xfId="0" applyFill="1" applyBorder="1" applyAlignment="1" applyProtection="1">
      <alignment horizontal="center" vertical="center" wrapText="1"/>
      <protection locked="0"/>
    </xf>
    <xf numFmtId="0" fontId="0" fillId="2" borderId="8" xfId="0" applyFill="1" applyBorder="1" applyAlignment="1" applyProtection="1">
      <alignment horizontal="center" vertical="center" wrapText="1"/>
      <protection locked="0"/>
    </xf>
    <xf numFmtId="0" fontId="0" fillId="2" borderId="7" xfId="0" applyFill="1" applyBorder="1" applyAlignment="1" applyProtection="1">
      <alignment horizontal="center" vertical="center" wrapText="1"/>
      <protection locked="0"/>
    </xf>
    <xf numFmtId="0" fontId="14" fillId="10" borderId="22" xfId="0" applyFont="1" applyFill="1" applyBorder="1" applyAlignment="1">
      <alignment horizontal="center" vertical="center" wrapText="1"/>
    </xf>
    <xf numFmtId="0" fontId="14" fillId="10" borderId="25" xfId="0" applyFont="1" applyFill="1" applyBorder="1" applyAlignment="1">
      <alignment horizontal="center" vertical="center" wrapText="1"/>
    </xf>
    <xf numFmtId="0" fontId="14" fillId="10" borderId="23" xfId="0" applyFont="1" applyFill="1" applyBorder="1" applyAlignment="1">
      <alignment horizontal="center" vertical="center" wrapText="1"/>
    </xf>
    <xf numFmtId="43" fontId="31" fillId="10" borderId="26" xfId="1" applyFont="1" applyFill="1" applyBorder="1" applyAlignment="1" applyProtection="1">
      <alignment horizontal="center" vertical="center"/>
    </xf>
    <xf numFmtId="43" fontId="31" fillId="10" borderId="8" xfId="1" applyFont="1" applyFill="1" applyBorder="1" applyAlignment="1" applyProtection="1">
      <alignment horizontal="center" vertical="center"/>
    </xf>
    <xf numFmtId="43" fontId="31" fillId="10" borderId="7" xfId="1" applyFont="1" applyFill="1" applyBorder="1" applyAlignment="1" applyProtection="1">
      <alignment horizontal="center" vertical="center"/>
    </xf>
    <xf numFmtId="0" fontId="18" fillId="10" borderId="6" xfId="0" applyFont="1" applyFill="1" applyBorder="1" applyAlignment="1">
      <alignment horizontal="left" vertical="center"/>
    </xf>
    <xf numFmtId="0" fontId="18" fillId="10" borderId="45" xfId="0" applyFont="1" applyFill="1" applyBorder="1" applyAlignment="1">
      <alignment horizontal="left" vertical="center"/>
    </xf>
    <xf numFmtId="0" fontId="30" fillId="10" borderId="27" xfId="0" applyFont="1" applyFill="1" applyBorder="1" applyAlignment="1">
      <alignment horizontal="center" vertical="center"/>
    </xf>
    <xf numFmtId="0" fontId="30" fillId="10" borderId="9" xfId="0" applyFont="1" applyFill="1" applyBorder="1" applyAlignment="1">
      <alignment horizontal="center" vertical="center"/>
    </xf>
    <xf numFmtId="0" fontId="30" fillId="10" borderId="14" xfId="0" applyFont="1" applyFill="1" applyBorder="1" applyAlignment="1">
      <alignment horizontal="center" vertical="center"/>
    </xf>
    <xf numFmtId="0" fontId="14" fillId="10" borderId="26" xfId="0" applyFont="1" applyFill="1" applyBorder="1" applyAlignment="1">
      <alignment horizontal="left" vertical="center" wrapText="1" indent="1"/>
    </xf>
    <xf numFmtId="0" fontId="14" fillId="10" borderId="7" xfId="0" applyFont="1" applyFill="1" applyBorder="1" applyAlignment="1">
      <alignment horizontal="left" vertical="center" wrapText="1" indent="1"/>
    </xf>
    <xf numFmtId="0" fontId="17" fillId="10" borderId="28" xfId="0" applyFont="1" applyFill="1" applyBorder="1" applyAlignment="1">
      <alignment horizontal="left" vertical="center" wrapText="1" indent="1"/>
    </xf>
    <xf numFmtId="0" fontId="17" fillId="10" borderId="16" xfId="0" applyFont="1" applyFill="1" applyBorder="1" applyAlignment="1">
      <alignment horizontal="left" vertical="center" wrapText="1" indent="1"/>
    </xf>
    <xf numFmtId="0" fontId="14" fillId="10" borderId="53" xfId="0" applyFont="1" applyFill="1" applyBorder="1" applyAlignment="1">
      <alignment horizontal="left" vertical="center" wrapText="1" indent="1"/>
    </xf>
    <xf numFmtId="0" fontId="14" fillId="10" borderId="51" xfId="0" applyFont="1" applyFill="1" applyBorder="1" applyAlignment="1">
      <alignment horizontal="left" vertical="center" wrapText="1" indent="1"/>
    </xf>
    <xf numFmtId="0" fontId="17" fillId="10" borderId="53" xfId="0" applyFont="1" applyFill="1" applyBorder="1" applyAlignment="1">
      <alignment horizontal="center" vertical="center" wrapText="1"/>
    </xf>
    <xf numFmtId="0" fontId="17" fillId="10" borderId="51" xfId="0" applyFont="1" applyFill="1" applyBorder="1" applyAlignment="1">
      <alignment horizontal="center" vertical="center" wrapText="1"/>
    </xf>
    <xf numFmtId="0" fontId="17" fillId="10" borderId="55" xfId="0" applyFont="1" applyFill="1" applyBorder="1" applyAlignment="1">
      <alignment horizontal="center" vertical="center" wrapText="1"/>
    </xf>
    <xf numFmtId="0" fontId="17" fillId="10" borderId="30" xfId="0" applyFont="1" applyFill="1" applyBorder="1" applyAlignment="1">
      <alignment horizontal="center" vertical="center" wrapText="1"/>
    </xf>
    <xf numFmtId="0" fontId="17" fillId="0" borderId="22" xfId="0" applyFont="1" applyBorder="1" applyAlignment="1">
      <alignment horizontal="center" vertical="center" wrapText="1"/>
    </xf>
    <xf numFmtId="0" fontId="17" fillId="0" borderId="23" xfId="0" applyFont="1" applyBorder="1" applyAlignment="1">
      <alignment horizontal="center" vertical="center" wrapText="1"/>
    </xf>
    <xf numFmtId="0" fontId="30" fillId="0" borderId="27" xfId="0" applyFont="1" applyBorder="1" applyAlignment="1">
      <alignment horizontal="center" vertical="center"/>
    </xf>
    <xf numFmtId="0" fontId="30" fillId="0" borderId="9" xfId="0" applyFont="1" applyBorder="1" applyAlignment="1">
      <alignment horizontal="center" vertical="center"/>
    </xf>
    <xf numFmtId="0" fontId="30" fillId="0" borderId="14" xfId="0" applyFont="1" applyBorder="1" applyAlignment="1">
      <alignment horizontal="center" vertical="center"/>
    </xf>
    <xf numFmtId="43" fontId="30" fillId="10" borderId="26" xfId="1" applyFont="1" applyFill="1" applyBorder="1" applyAlignment="1" applyProtection="1">
      <alignment horizontal="center" vertical="center"/>
    </xf>
    <xf numFmtId="43" fontId="30" fillId="10" borderId="8" xfId="1" applyFont="1" applyFill="1" applyBorder="1" applyAlignment="1" applyProtection="1">
      <alignment horizontal="center" vertical="center"/>
    </xf>
    <xf numFmtId="43" fontId="30" fillId="10" borderId="7" xfId="1" applyFont="1" applyFill="1" applyBorder="1" applyAlignment="1" applyProtection="1">
      <alignment horizontal="center" vertical="center"/>
    </xf>
    <xf numFmtId="43" fontId="31" fillId="0" borderId="8" xfId="1" applyFont="1" applyFill="1" applyBorder="1" applyAlignment="1" applyProtection="1">
      <alignment horizontal="center" vertical="center"/>
    </xf>
    <xf numFmtId="43" fontId="31" fillId="0" borderId="7" xfId="1" applyFont="1" applyFill="1" applyBorder="1" applyAlignment="1" applyProtection="1">
      <alignment horizontal="center" vertical="center"/>
    </xf>
    <xf numFmtId="43" fontId="31" fillId="0" borderId="26" xfId="1" applyFont="1" applyFill="1" applyBorder="1" applyAlignment="1" applyProtection="1">
      <alignment horizontal="center" vertical="center"/>
    </xf>
    <xf numFmtId="0" fontId="18" fillId="0" borderId="6" xfId="0" applyFont="1" applyBorder="1" applyAlignment="1">
      <alignment horizontal="left" vertical="center" wrapText="1"/>
    </xf>
    <xf numFmtId="0" fontId="18" fillId="0" borderId="64" xfId="0" applyFont="1" applyBorder="1" applyAlignment="1">
      <alignment horizontal="left" vertical="center" wrapText="1"/>
    </xf>
    <xf numFmtId="0" fontId="14" fillId="10" borderId="27" xfId="0" applyFont="1" applyFill="1" applyBorder="1" applyAlignment="1">
      <alignment horizontal="left" vertical="center" wrapText="1" indent="1"/>
    </xf>
    <xf numFmtId="0" fontId="14" fillId="10" borderId="14" xfId="0" applyFont="1" applyFill="1" applyBorder="1" applyAlignment="1">
      <alignment horizontal="left" vertical="center" wrapText="1" indent="1"/>
    </xf>
    <xf numFmtId="0" fontId="14" fillId="10" borderId="28" xfId="0" applyFont="1" applyFill="1" applyBorder="1" applyAlignment="1">
      <alignment horizontal="left" vertical="center" wrapText="1" indent="1"/>
    </xf>
    <xf numFmtId="0" fontId="14" fillId="10" borderId="16" xfId="0" applyFont="1" applyFill="1" applyBorder="1" applyAlignment="1">
      <alignment horizontal="left" vertical="center" wrapText="1" indent="1"/>
    </xf>
    <xf numFmtId="0" fontId="14" fillId="10" borderId="29" xfId="0" applyFont="1" applyFill="1" applyBorder="1" applyAlignment="1">
      <alignment horizontal="left" vertical="center" wrapText="1" indent="1"/>
    </xf>
    <xf numFmtId="0" fontId="14" fillId="10" borderId="24" xfId="0" applyFont="1" applyFill="1" applyBorder="1" applyAlignment="1">
      <alignment horizontal="left" vertical="center" wrapText="1" indent="1"/>
    </xf>
    <xf numFmtId="0" fontId="17" fillId="0" borderId="53" xfId="0" applyFont="1" applyBorder="1" applyAlignment="1">
      <alignment horizontal="center" vertical="center" wrapText="1"/>
    </xf>
    <xf numFmtId="0" fontId="17" fillId="0" borderId="55" xfId="0" applyFont="1" applyBorder="1" applyAlignment="1">
      <alignment horizontal="center" vertical="center" wrapText="1"/>
    </xf>
    <xf numFmtId="0" fontId="17" fillId="0" borderId="51" xfId="0" applyFont="1" applyBorder="1" applyAlignment="1">
      <alignment horizontal="center" vertical="center" wrapText="1"/>
    </xf>
    <xf numFmtId="0" fontId="17" fillId="0" borderId="30" xfId="0" applyFont="1" applyBorder="1" applyAlignment="1">
      <alignment horizontal="center" vertical="center" wrapText="1"/>
    </xf>
    <xf numFmtId="0" fontId="26" fillId="12" borderId="0" xfId="0" applyFont="1" applyFill="1" applyAlignment="1">
      <alignment horizontal="center" vertical="center"/>
    </xf>
    <xf numFmtId="0" fontId="33" fillId="10" borderId="26" xfId="0" applyFont="1" applyFill="1" applyBorder="1" applyAlignment="1">
      <alignment horizontal="left" vertical="center" wrapText="1"/>
    </xf>
    <xf numFmtId="0" fontId="33" fillId="10" borderId="8" xfId="0" applyFont="1" applyFill="1" applyBorder="1" applyAlignment="1">
      <alignment horizontal="left" vertical="center" wrapText="1"/>
    </xf>
    <xf numFmtId="0" fontId="33" fillId="10" borderId="7" xfId="0" applyFont="1" applyFill="1" applyBorder="1" applyAlignment="1">
      <alignment horizontal="left" vertical="center" wrapText="1"/>
    </xf>
    <xf numFmtId="43" fontId="45" fillId="10" borderId="1" xfId="0" applyNumberFormat="1" applyFont="1" applyFill="1" applyBorder="1" applyAlignment="1">
      <alignment horizontal="center" vertical="center"/>
    </xf>
  </cellXfs>
  <cellStyles count="4">
    <cellStyle name="Köprü" xfId="3" builtinId="8"/>
    <cellStyle name="Normal" xfId="0" builtinId="0"/>
    <cellStyle name="Virgül" xfId="1" builtinId="3"/>
    <cellStyle name="Yüzde" xfId="2" builtinId="5"/>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KDV!A1"/><Relationship Id="rId2" Type="http://schemas.openxmlformats.org/officeDocument/2006/relationships/hyperlink" Target="#'2022 GV-KV HESAPLAMA TABLOSU'!A1"/><Relationship Id="rId1" Type="http://schemas.openxmlformats.org/officeDocument/2006/relationships/hyperlink" Target="#'2018-2019-2020-2021  GV-KV'!A1"/><Relationship Id="rId5" Type="http://schemas.openxmlformats.org/officeDocument/2006/relationships/hyperlink" Target="#'GVK 94  KVK 15 30 D&#304;&#286;ERLER&#304;'!A1"/><Relationship Id="rId4" Type="http://schemas.openxmlformats.org/officeDocument/2006/relationships/hyperlink" Target="#'2018-2019-2020-2021  GE&#199;&#304;C&#304; 61'!A1"/></Relationships>
</file>

<file path=xl/drawings/_rels/drawing2.xml.rels><?xml version="1.0" encoding="UTF-8" standalone="yes"?>
<Relationships xmlns="http://schemas.openxmlformats.org/package/2006/relationships"><Relationship Id="rId1" Type="http://schemas.openxmlformats.org/officeDocument/2006/relationships/hyperlink" Target="#'ANA SAYFA'!A1"/></Relationships>
</file>

<file path=xl/drawings/_rels/drawing3.xml.rels><?xml version="1.0" encoding="UTF-8" standalone="yes"?>
<Relationships xmlns="http://schemas.openxmlformats.org/package/2006/relationships"><Relationship Id="rId1" Type="http://schemas.openxmlformats.org/officeDocument/2006/relationships/hyperlink" Target="#'ANA SAYFA'!A1"/></Relationships>
</file>

<file path=xl/drawings/_rels/drawing4.xml.rels><?xml version="1.0" encoding="UTF-8" standalone="yes"?>
<Relationships xmlns="http://schemas.openxmlformats.org/package/2006/relationships"><Relationship Id="rId1" Type="http://schemas.openxmlformats.org/officeDocument/2006/relationships/hyperlink" Target="#'ANA SAYFA'!A1"/></Relationships>
</file>

<file path=xl/drawings/_rels/drawing5.xml.rels><?xml version="1.0" encoding="UTF-8" standalone="yes"?>
<Relationships xmlns="http://schemas.openxmlformats.org/package/2006/relationships"><Relationship Id="rId1" Type="http://schemas.openxmlformats.org/officeDocument/2006/relationships/hyperlink" Target="#'ANA SAYFA'!A1"/></Relationships>
</file>

<file path=xl/drawings/_rels/drawing6.xml.rels><?xml version="1.0" encoding="UTF-8" standalone="yes"?>
<Relationships xmlns="http://schemas.openxmlformats.org/package/2006/relationships"><Relationship Id="rId1" Type="http://schemas.openxmlformats.org/officeDocument/2006/relationships/hyperlink" Target="#'ANA SAYFA'!A1"/></Relationships>
</file>

<file path=xl/drawings/_rels/drawing7.xml.rels><?xml version="1.0" encoding="UTF-8" standalone="yes"?>
<Relationships xmlns="http://schemas.openxmlformats.org/package/2006/relationships"><Relationship Id="rId1" Type="http://schemas.openxmlformats.org/officeDocument/2006/relationships/hyperlink" Target="#'ANA SAYFA'!A1"/></Relationships>
</file>

<file path=xl/drawings/drawing1.xml><?xml version="1.0" encoding="utf-8"?>
<xdr:wsDr xmlns:xdr="http://schemas.openxmlformats.org/drawingml/2006/spreadsheetDrawing" xmlns:a="http://schemas.openxmlformats.org/drawingml/2006/main">
  <xdr:twoCellAnchor>
    <xdr:from>
      <xdr:col>1</xdr:col>
      <xdr:colOff>2796540</xdr:colOff>
      <xdr:row>3</xdr:row>
      <xdr:rowOff>312420</xdr:rowOff>
    </xdr:from>
    <xdr:to>
      <xdr:col>1</xdr:col>
      <xdr:colOff>4259580</xdr:colOff>
      <xdr:row>3</xdr:row>
      <xdr:rowOff>594360</xdr:rowOff>
    </xdr:to>
    <xdr:sp macro="" textlink="">
      <xdr:nvSpPr>
        <xdr:cNvPr id="2" name="Ok: Sağ 1">
          <a:hlinkClick xmlns:r="http://schemas.openxmlformats.org/officeDocument/2006/relationships" r:id="rId1"/>
          <a:extLst>
            <a:ext uri="{FF2B5EF4-FFF2-40B4-BE49-F238E27FC236}">
              <a16:creationId xmlns:a16="http://schemas.microsoft.com/office/drawing/2014/main" id="{9CDAA045-7E1B-2BAC-0540-9D50F2764217}"/>
            </a:ext>
          </a:extLst>
        </xdr:cNvPr>
        <xdr:cNvSpPr/>
      </xdr:nvSpPr>
      <xdr:spPr>
        <a:xfrm>
          <a:off x="3406140" y="685800"/>
          <a:ext cx="1463040" cy="28194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xdr:col>
      <xdr:colOff>2811780</xdr:colOff>
      <xdr:row>5</xdr:row>
      <xdr:rowOff>312420</xdr:rowOff>
    </xdr:from>
    <xdr:to>
      <xdr:col>1</xdr:col>
      <xdr:colOff>4274820</xdr:colOff>
      <xdr:row>5</xdr:row>
      <xdr:rowOff>594360</xdr:rowOff>
    </xdr:to>
    <xdr:sp macro="" textlink="">
      <xdr:nvSpPr>
        <xdr:cNvPr id="3" name="Ok: Sağ 2">
          <a:hlinkClick xmlns:r="http://schemas.openxmlformats.org/officeDocument/2006/relationships" r:id="rId2"/>
          <a:extLst>
            <a:ext uri="{FF2B5EF4-FFF2-40B4-BE49-F238E27FC236}">
              <a16:creationId xmlns:a16="http://schemas.microsoft.com/office/drawing/2014/main" id="{327CF1CE-3ACB-4CA1-AB71-18B28216E941}"/>
            </a:ext>
          </a:extLst>
        </xdr:cNvPr>
        <xdr:cNvSpPr/>
      </xdr:nvSpPr>
      <xdr:spPr>
        <a:xfrm>
          <a:off x="3421380" y="1485900"/>
          <a:ext cx="1463040" cy="281940"/>
        </a:xfrm>
        <a:prstGeom prst="righ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xdr:col>
      <xdr:colOff>3017520</xdr:colOff>
      <xdr:row>7</xdr:row>
      <xdr:rowOff>274320</xdr:rowOff>
    </xdr:from>
    <xdr:to>
      <xdr:col>1</xdr:col>
      <xdr:colOff>4351020</xdr:colOff>
      <xdr:row>7</xdr:row>
      <xdr:rowOff>563880</xdr:rowOff>
    </xdr:to>
    <xdr:sp macro="" textlink="">
      <xdr:nvSpPr>
        <xdr:cNvPr id="4" name="Ok: Sağ 3">
          <a:hlinkClick xmlns:r="http://schemas.openxmlformats.org/officeDocument/2006/relationships" r:id="rId3"/>
          <a:extLst>
            <a:ext uri="{FF2B5EF4-FFF2-40B4-BE49-F238E27FC236}">
              <a16:creationId xmlns:a16="http://schemas.microsoft.com/office/drawing/2014/main" id="{A8215359-4F86-4E42-BE98-8AE2CE2D35E1}"/>
            </a:ext>
          </a:extLst>
        </xdr:cNvPr>
        <xdr:cNvSpPr/>
      </xdr:nvSpPr>
      <xdr:spPr>
        <a:xfrm>
          <a:off x="3627120" y="2255520"/>
          <a:ext cx="1333500" cy="289560"/>
        </a:xfrm>
        <a:prstGeom prst="rightArrow">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3</xdr:col>
      <xdr:colOff>2880360</xdr:colOff>
      <xdr:row>3</xdr:row>
      <xdr:rowOff>289560</xdr:rowOff>
    </xdr:from>
    <xdr:to>
      <xdr:col>3</xdr:col>
      <xdr:colOff>4343400</xdr:colOff>
      <xdr:row>3</xdr:row>
      <xdr:rowOff>571500</xdr:rowOff>
    </xdr:to>
    <xdr:sp macro="" textlink="">
      <xdr:nvSpPr>
        <xdr:cNvPr id="5" name="Ok: Sağ 4">
          <a:hlinkClick xmlns:r="http://schemas.openxmlformats.org/officeDocument/2006/relationships" r:id="rId4"/>
          <a:extLst>
            <a:ext uri="{FF2B5EF4-FFF2-40B4-BE49-F238E27FC236}">
              <a16:creationId xmlns:a16="http://schemas.microsoft.com/office/drawing/2014/main" id="{D64C496C-D32B-4B8E-ABE6-8CBF1CF724D8}"/>
            </a:ext>
          </a:extLst>
        </xdr:cNvPr>
        <xdr:cNvSpPr/>
      </xdr:nvSpPr>
      <xdr:spPr>
        <a:xfrm>
          <a:off x="8176260" y="662940"/>
          <a:ext cx="1463040" cy="281940"/>
        </a:xfrm>
        <a:prstGeom prst="rightArrow">
          <a:avLst/>
        </a:prstGeom>
        <a:solidFill>
          <a:schemeClr val="accent4">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3</xdr:col>
      <xdr:colOff>2948940</xdr:colOff>
      <xdr:row>5</xdr:row>
      <xdr:rowOff>266700</xdr:rowOff>
    </xdr:from>
    <xdr:to>
      <xdr:col>3</xdr:col>
      <xdr:colOff>4411980</xdr:colOff>
      <xdr:row>5</xdr:row>
      <xdr:rowOff>548640</xdr:rowOff>
    </xdr:to>
    <xdr:sp macro="" textlink="">
      <xdr:nvSpPr>
        <xdr:cNvPr id="6" name="Ok: Sağ 5">
          <a:hlinkClick xmlns:r="http://schemas.openxmlformats.org/officeDocument/2006/relationships" r:id="rId5"/>
          <a:extLst>
            <a:ext uri="{FF2B5EF4-FFF2-40B4-BE49-F238E27FC236}">
              <a16:creationId xmlns:a16="http://schemas.microsoft.com/office/drawing/2014/main" id="{F675EC69-A550-4245-9532-5EB30E11ECDD}"/>
            </a:ext>
          </a:extLst>
        </xdr:cNvPr>
        <xdr:cNvSpPr/>
      </xdr:nvSpPr>
      <xdr:spPr>
        <a:xfrm>
          <a:off x="8244840" y="1440180"/>
          <a:ext cx="1463040" cy="281940"/>
        </a:xfrm>
        <a:prstGeom prst="rightArrow">
          <a:avLst/>
        </a:prstGeom>
        <a:solidFill>
          <a:schemeClr val="accent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116541</xdr:colOff>
      <xdr:row>7</xdr:row>
      <xdr:rowOff>38100</xdr:rowOff>
    </xdr:from>
    <xdr:to>
      <xdr:col>8</xdr:col>
      <xdr:colOff>556260</xdr:colOff>
      <xdr:row>9</xdr:row>
      <xdr:rowOff>137160</xdr:rowOff>
    </xdr:to>
    <xdr:sp macro="" textlink="">
      <xdr:nvSpPr>
        <xdr:cNvPr id="2" name="Ok: Sağ 1">
          <a:extLst>
            <a:ext uri="{FF2B5EF4-FFF2-40B4-BE49-F238E27FC236}">
              <a16:creationId xmlns:a16="http://schemas.microsoft.com/office/drawing/2014/main" id="{99B284BF-FA07-24EF-4AF7-53D7100544D6}"/>
            </a:ext>
          </a:extLst>
        </xdr:cNvPr>
        <xdr:cNvSpPr/>
      </xdr:nvSpPr>
      <xdr:spPr>
        <a:xfrm>
          <a:off x="10479741" y="1212476"/>
          <a:ext cx="1219648" cy="45764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7</xdr:col>
      <xdr:colOff>134471</xdr:colOff>
      <xdr:row>18</xdr:row>
      <xdr:rowOff>144780</xdr:rowOff>
    </xdr:from>
    <xdr:to>
      <xdr:col>8</xdr:col>
      <xdr:colOff>571500</xdr:colOff>
      <xdr:row>21</xdr:row>
      <xdr:rowOff>60960</xdr:rowOff>
    </xdr:to>
    <xdr:sp macro="" textlink="">
      <xdr:nvSpPr>
        <xdr:cNvPr id="3" name="Ok: Sağ 2">
          <a:extLst>
            <a:ext uri="{FF2B5EF4-FFF2-40B4-BE49-F238E27FC236}">
              <a16:creationId xmlns:a16="http://schemas.microsoft.com/office/drawing/2014/main" id="{6950C326-B8D0-4E81-96F2-3D882A27FB79}"/>
            </a:ext>
          </a:extLst>
        </xdr:cNvPr>
        <xdr:cNvSpPr/>
      </xdr:nvSpPr>
      <xdr:spPr>
        <a:xfrm>
          <a:off x="12192000" y="4062356"/>
          <a:ext cx="1216959" cy="45406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7</xdr:col>
      <xdr:colOff>125506</xdr:colOff>
      <xdr:row>30</xdr:row>
      <xdr:rowOff>121920</xdr:rowOff>
    </xdr:from>
    <xdr:to>
      <xdr:col>8</xdr:col>
      <xdr:colOff>548640</xdr:colOff>
      <xdr:row>33</xdr:row>
      <xdr:rowOff>38100</xdr:rowOff>
    </xdr:to>
    <xdr:sp macro="" textlink="">
      <xdr:nvSpPr>
        <xdr:cNvPr id="4" name="Ok: Sağ 3">
          <a:extLst>
            <a:ext uri="{FF2B5EF4-FFF2-40B4-BE49-F238E27FC236}">
              <a16:creationId xmlns:a16="http://schemas.microsoft.com/office/drawing/2014/main" id="{CFFDEB43-82A9-4D34-96DA-E1CF14F9F8E0}"/>
            </a:ext>
          </a:extLst>
        </xdr:cNvPr>
        <xdr:cNvSpPr/>
      </xdr:nvSpPr>
      <xdr:spPr>
        <a:xfrm>
          <a:off x="12183035" y="6657191"/>
          <a:ext cx="1203064" cy="45406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7</xdr:col>
      <xdr:colOff>143436</xdr:colOff>
      <xdr:row>43</xdr:row>
      <xdr:rowOff>91440</xdr:rowOff>
    </xdr:from>
    <xdr:to>
      <xdr:col>8</xdr:col>
      <xdr:colOff>564775</xdr:colOff>
      <xdr:row>46</xdr:row>
      <xdr:rowOff>7620</xdr:rowOff>
    </xdr:to>
    <xdr:sp macro="" textlink="">
      <xdr:nvSpPr>
        <xdr:cNvPr id="5" name="Ok: Sağ 4">
          <a:extLst>
            <a:ext uri="{FF2B5EF4-FFF2-40B4-BE49-F238E27FC236}">
              <a16:creationId xmlns:a16="http://schemas.microsoft.com/office/drawing/2014/main" id="{6F3ADC5C-2F62-4F67-B979-5F7B58000FD8}"/>
            </a:ext>
          </a:extLst>
        </xdr:cNvPr>
        <xdr:cNvSpPr/>
      </xdr:nvSpPr>
      <xdr:spPr>
        <a:xfrm>
          <a:off x="12200965" y="9504381"/>
          <a:ext cx="1201269" cy="45406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7</xdr:col>
      <xdr:colOff>80683</xdr:colOff>
      <xdr:row>54</xdr:row>
      <xdr:rowOff>0</xdr:rowOff>
    </xdr:from>
    <xdr:to>
      <xdr:col>8</xdr:col>
      <xdr:colOff>504265</xdr:colOff>
      <xdr:row>55</xdr:row>
      <xdr:rowOff>68580</xdr:rowOff>
    </xdr:to>
    <xdr:sp macro="" textlink="">
      <xdr:nvSpPr>
        <xdr:cNvPr id="7" name="Ok: Sağ 6">
          <a:extLst>
            <a:ext uri="{FF2B5EF4-FFF2-40B4-BE49-F238E27FC236}">
              <a16:creationId xmlns:a16="http://schemas.microsoft.com/office/drawing/2014/main" id="{B3FAE6CD-B64B-4336-98BA-6D90537B4660}"/>
            </a:ext>
          </a:extLst>
        </xdr:cNvPr>
        <xdr:cNvSpPr/>
      </xdr:nvSpPr>
      <xdr:spPr>
        <a:xfrm>
          <a:off x="12138212" y="12281647"/>
          <a:ext cx="1203512" cy="45406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7</xdr:col>
      <xdr:colOff>53789</xdr:colOff>
      <xdr:row>66</xdr:row>
      <xdr:rowOff>125506</xdr:rowOff>
    </xdr:from>
    <xdr:to>
      <xdr:col>8</xdr:col>
      <xdr:colOff>531158</xdr:colOff>
      <xdr:row>69</xdr:row>
      <xdr:rowOff>41686</xdr:rowOff>
    </xdr:to>
    <xdr:sp macro="" textlink="">
      <xdr:nvSpPr>
        <xdr:cNvPr id="8" name="Ok: Sağ 7">
          <a:extLst>
            <a:ext uri="{FF2B5EF4-FFF2-40B4-BE49-F238E27FC236}">
              <a16:creationId xmlns:a16="http://schemas.microsoft.com/office/drawing/2014/main" id="{A4C8FF7B-85E0-4032-9D95-C55A8127ABA2}"/>
            </a:ext>
          </a:extLst>
        </xdr:cNvPr>
        <xdr:cNvSpPr/>
      </xdr:nvSpPr>
      <xdr:spPr>
        <a:xfrm>
          <a:off x="12111318" y="15240000"/>
          <a:ext cx="1257299" cy="45406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7</xdr:col>
      <xdr:colOff>98612</xdr:colOff>
      <xdr:row>79</xdr:row>
      <xdr:rowOff>17929</xdr:rowOff>
    </xdr:from>
    <xdr:to>
      <xdr:col>8</xdr:col>
      <xdr:colOff>549088</xdr:colOff>
      <xdr:row>81</xdr:row>
      <xdr:rowOff>113402</xdr:rowOff>
    </xdr:to>
    <xdr:sp macro="" textlink="">
      <xdr:nvSpPr>
        <xdr:cNvPr id="9" name="Ok: Sağ 8">
          <a:extLst>
            <a:ext uri="{FF2B5EF4-FFF2-40B4-BE49-F238E27FC236}">
              <a16:creationId xmlns:a16="http://schemas.microsoft.com/office/drawing/2014/main" id="{55D3D931-ADA2-4433-8E01-C46DD10F0E25}"/>
            </a:ext>
          </a:extLst>
        </xdr:cNvPr>
        <xdr:cNvSpPr/>
      </xdr:nvSpPr>
      <xdr:spPr>
        <a:xfrm>
          <a:off x="12156141" y="17938376"/>
          <a:ext cx="1230406" cy="45406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12</xdr:col>
      <xdr:colOff>60960</xdr:colOff>
      <xdr:row>7</xdr:row>
      <xdr:rowOff>38100</xdr:rowOff>
    </xdr:from>
    <xdr:to>
      <xdr:col>12</xdr:col>
      <xdr:colOff>556260</xdr:colOff>
      <xdr:row>9</xdr:row>
      <xdr:rowOff>137160</xdr:rowOff>
    </xdr:to>
    <xdr:sp macro="" textlink="">
      <xdr:nvSpPr>
        <xdr:cNvPr id="10" name="Ok: Sağ 9">
          <a:extLst>
            <a:ext uri="{FF2B5EF4-FFF2-40B4-BE49-F238E27FC236}">
              <a16:creationId xmlns:a16="http://schemas.microsoft.com/office/drawing/2014/main" id="{CCA34F7F-55DE-414F-BC1C-B46C1B99BF98}"/>
            </a:ext>
          </a:extLst>
        </xdr:cNvPr>
        <xdr:cNvSpPr/>
      </xdr:nvSpPr>
      <xdr:spPr>
        <a:xfrm>
          <a:off x="11204089" y="1033182"/>
          <a:ext cx="495300" cy="45764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12</xdr:col>
      <xdr:colOff>76200</xdr:colOff>
      <xdr:row>18</xdr:row>
      <xdr:rowOff>144780</xdr:rowOff>
    </xdr:from>
    <xdr:to>
      <xdr:col>12</xdr:col>
      <xdr:colOff>571500</xdr:colOff>
      <xdr:row>21</xdr:row>
      <xdr:rowOff>60960</xdr:rowOff>
    </xdr:to>
    <xdr:sp macro="" textlink="">
      <xdr:nvSpPr>
        <xdr:cNvPr id="11" name="Ok: Sağ 10">
          <a:extLst>
            <a:ext uri="{FF2B5EF4-FFF2-40B4-BE49-F238E27FC236}">
              <a16:creationId xmlns:a16="http://schemas.microsoft.com/office/drawing/2014/main" id="{43858842-19C3-49F9-8507-5D6D7CEBBF08}"/>
            </a:ext>
          </a:extLst>
        </xdr:cNvPr>
        <xdr:cNvSpPr/>
      </xdr:nvSpPr>
      <xdr:spPr>
        <a:xfrm>
          <a:off x="11219329" y="3407933"/>
          <a:ext cx="495300" cy="45406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12</xdr:col>
      <xdr:colOff>53340</xdr:colOff>
      <xdr:row>30</xdr:row>
      <xdr:rowOff>121920</xdr:rowOff>
    </xdr:from>
    <xdr:to>
      <xdr:col>12</xdr:col>
      <xdr:colOff>548640</xdr:colOff>
      <xdr:row>33</xdr:row>
      <xdr:rowOff>38100</xdr:rowOff>
    </xdr:to>
    <xdr:sp macro="" textlink="">
      <xdr:nvSpPr>
        <xdr:cNvPr id="12" name="Ok: Sağ 11">
          <a:extLst>
            <a:ext uri="{FF2B5EF4-FFF2-40B4-BE49-F238E27FC236}">
              <a16:creationId xmlns:a16="http://schemas.microsoft.com/office/drawing/2014/main" id="{CDC75568-2658-430F-B675-E9FBDE777EB8}"/>
            </a:ext>
          </a:extLst>
        </xdr:cNvPr>
        <xdr:cNvSpPr/>
      </xdr:nvSpPr>
      <xdr:spPr>
        <a:xfrm>
          <a:off x="11196469" y="5823473"/>
          <a:ext cx="495300" cy="45406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12</xdr:col>
      <xdr:colOff>17929</xdr:colOff>
      <xdr:row>43</xdr:row>
      <xdr:rowOff>91440</xdr:rowOff>
    </xdr:from>
    <xdr:to>
      <xdr:col>12</xdr:col>
      <xdr:colOff>564775</xdr:colOff>
      <xdr:row>46</xdr:row>
      <xdr:rowOff>7620</xdr:rowOff>
    </xdr:to>
    <xdr:sp macro="" textlink="">
      <xdr:nvSpPr>
        <xdr:cNvPr id="13" name="Ok: Sağ 12">
          <a:extLst>
            <a:ext uri="{FF2B5EF4-FFF2-40B4-BE49-F238E27FC236}">
              <a16:creationId xmlns:a16="http://schemas.microsoft.com/office/drawing/2014/main" id="{8F947C33-5F25-459D-A50E-869836D9CD8B}"/>
            </a:ext>
          </a:extLst>
        </xdr:cNvPr>
        <xdr:cNvSpPr/>
      </xdr:nvSpPr>
      <xdr:spPr>
        <a:xfrm>
          <a:off x="11161058" y="8464475"/>
          <a:ext cx="546846" cy="45406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12</xdr:col>
      <xdr:colOff>71718</xdr:colOff>
      <xdr:row>55</xdr:row>
      <xdr:rowOff>98612</xdr:rowOff>
    </xdr:from>
    <xdr:to>
      <xdr:col>12</xdr:col>
      <xdr:colOff>567018</xdr:colOff>
      <xdr:row>58</xdr:row>
      <xdr:rowOff>14791</xdr:rowOff>
    </xdr:to>
    <xdr:sp macro="" textlink="">
      <xdr:nvSpPr>
        <xdr:cNvPr id="14" name="Ok: Sağ 13">
          <a:extLst>
            <a:ext uri="{FF2B5EF4-FFF2-40B4-BE49-F238E27FC236}">
              <a16:creationId xmlns:a16="http://schemas.microsoft.com/office/drawing/2014/main" id="{5E6E378C-DACF-4D8F-B328-823BCD998B9C}"/>
            </a:ext>
          </a:extLst>
        </xdr:cNvPr>
        <xdr:cNvSpPr/>
      </xdr:nvSpPr>
      <xdr:spPr>
        <a:xfrm>
          <a:off x="11214847" y="11546541"/>
          <a:ext cx="495300" cy="45406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12</xdr:col>
      <xdr:colOff>35858</xdr:colOff>
      <xdr:row>66</xdr:row>
      <xdr:rowOff>125506</xdr:rowOff>
    </xdr:from>
    <xdr:to>
      <xdr:col>12</xdr:col>
      <xdr:colOff>531158</xdr:colOff>
      <xdr:row>69</xdr:row>
      <xdr:rowOff>41686</xdr:rowOff>
    </xdr:to>
    <xdr:sp macro="" textlink="">
      <xdr:nvSpPr>
        <xdr:cNvPr id="15" name="Ok: Sağ 14">
          <a:extLst>
            <a:ext uri="{FF2B5EF4-FFF2-40B4-BE49-F238E27FC236}">
              <a16:creationId xmlns:a16="http://schemas.microsoft.com/office/drawing/2014/main" id="{E00BD8AB-5AD6-4348-AF80-C04C0129FBCA}"/>
            </a:ext>
          </a:extLst>
        </xdr:cNvPr>
        <xdr:cNvSpPr/>
      </xdr:nvSpPr>
      <xdr:spPr>
        <a:xfrm>
          <a:off x="11178987" y="13841506"/>
          <a:ext cx="495300" cy="45406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12</xdr:col>
      <xdr:colOff>53788</xdr:colOff>
      <xdr:row>79</xdr:row>
      <xdr:rowOff>17929</xdr:rowOff>
    </xdr:from>
    <xdr:to>
      <xdr:col>12</xdr:col>
      <xdr:colOff>549088</xdr:colOff>
      <xdr:row>81</xdr:row>
      <xdr:rowOff>113402</xdr:rowOff>
    </xdr:to>
    <xdr:sp macro="" textlink="">
      <xdr:nvSpPr>
        <xdr:cNvPr id="16" name="Ok: Sağ 15">
          <a:extLst>
            <a:ext uri="{FF2B5EF4-FFF2-40B4-BE49-F238E27FC236}">
              <a16:creationId xmlns:a16="http://schemas.microsoft.com/office/drawing/2014/main" id="{C4A40CEB-EA10-4A23-9501-E878CDC21676}"/>
            </a:ext>
          </a:extLst>
        </xdr:cNvPr>
        <xdr:cNvSpPr/>
      </xdr:nvSpPr>
      <xdr:spPr>
        <a:xfrm>
          <a:off x="11196917" y="16369553"/>
          <a:ext cx="495300" cy="45406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313765</xdr:colOff>
      <xdr:row>15</xdr:row>
      <xdr:rowOff>35859</xdr:rowOff>
    </xdr:from>
    <xdr:to>
      <xdr:col>1</xdr:col>
      <xdr:colOff>1210236</xdr:colOff>
      <xdr:row>18</xdr:row>
      <xdr:rowOff>170969</xdr:rowOff>
    </xdr:to>
    <xdr:sp macro="" textlink="">
      <xdr:nvSpPr>
        <xdr:cNvPr id="17" name="Akış Çizelgesi: İşlem 16">
          <a:hlinkClick xmlns:r="http://schemas.openxmlformats.org/officeDocument/2006/relationships" r:id="rId1"/>
          <a:extLst>
            <a:ext uri="{FF2B5EF4-FFF2-40B4-BE49-F238E27FC236}">
              <a16:creationId xmlns:a16="http://schemas.microsoft.com/office/drawing/2014/main" id="{83151F3D-BD8E-415C-93E4-CBC0268CA5D9}"/>
            </a:ext>
          </a:extLst>
        </xdr:cNvPr>
        <xdr:cNvSpPr/>
      </xdr:nvSpPr>
      <xdr:spPr>
        <a:xfrm>
          <a:off x="313765" y="3299012"/>
          <a:ext cx="1506071" cy="672992"/>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twoCellAnchor>
    <xdr:from>
      <xdr:col>0</xdr:col>
      <xdr:colOff>259977</xdr:colOff>
      <xdr:row>29</xdr:row>
      <xdr:rowOff>44824</xdr:rowOff>
    </xdr:from>
    <xdr:to>
      <xdr:col>1</xdr:col>
      <xdr:colOff>1156448</xdr:colOff>
      <xdr:row>33</xdr:row>
      <xdr:rowOff>639</xdr:rowOff>
    </xdr:to>
    <xdr:sp macro="" textlink="">
      <xdr:nvSpPr>
        <xdr:cNvPr id="18" name="Akış Çizelgesi: İşlem 17">
          <a:hlinkClick xmlns:r="http://schemas.openxmlformats.org/officeDocument/2006/relationships" r:id="rId1"/>
          <a:extLst>
            <a:ext uri="{FF2B5EF4-FFF2-40B4-BE49-F238E27FC236}">
              <a16:creationId xmlns:a16="http://schemas.microsoft.com/office/drawing/2014/main" id="{B7B05A7B-F61E-4272-86EC-AA08CE29E832}"/>
            </a:ext>
          </a:extLst>
        </xdr:cNvPr>
        <xdr:cNvSpPr/>
      </xdr:nvSpPr>
      <xdr:spPr>
        <a:xfrm>
          <a:off x="259977" y="6284259"/>
          <a:ext cx="1506071" cy="672992"/>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twoCellAnchor>
    <xdr:from>
      <xdr:col>0</xdr:col>
      <xdr:colOff>251012</xdr:colOff>
      <xdr:row>41</xdr:row>
      <xdr:rowOff>62752</xdr:rowOff>
    </xdr:from>
    <xdr:to>
      <xdr:col>1</xdr:col>
      <xdr:colOff>1147483</xdr:colOff>
      <xdr:row>45</xdr:row>
      <xdr:rowOff>18568</xdr:rowOff>
    </xdr:to>
    <xdr:sp macro="" textlink="">
      <xdr:nvSpPr>
        <xdr:cNvPr id="19" name="Akış Çizelgesi: İşlem 18">
          <a:hlinkClick xmlns:r="http://schemas.openxmlformats.org/officeDocument/2006/relationships" r:id="rId1"/>
          <a:extLst>
            <a:ext uri="{FF2B5EF4-FFF2-40B4-BE49-F238E27FC236}">
              <a16:creationId xmlns:a16="http://schemas.microsoft.com/office/drawing/2014/main" id="{50C2372D-115D-4ACC-B64E-5F32D8913686}"/>
            </a:ext>
          </a:extLst>
        </xdr:cNvPr>
        <xdr:cNvSpPr/>
      </xdr:nvSpPr>
      <xdr:spPr>
        <a:xfrm>
          <a:off x="251012" y="9000564"/>
          <a:ext cx="1506071" cy="672992"/>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twoCellAnchor>
    <xdr:from>
      <xdr:col>0</xdr:col>
      <xdr:colOff>206188</xdr:colOff>
      <xdr:row>54</xdr:row>
      <xdr:rowOff>0</xdr:rowOff>
    </xdr:from>
    <xdr:to>
      <xdr:col>1</xdr:col>
      <xdr:colOff>1102659</xdr:colOff>
      <xdr:row>55</xdr:row>
      <xdr:rowOff>162003</xdr:rowOff>
    </xdr:to>
    <xdr:sp macro="" textlink="">
      <xdr:nvSpPr>
        <xdr:cNvPr id="20" name="Akış Çizelgesi: İşlem 19">
          <a:hlinkClick xmlns:r="http://schemas.openxmlformats.org/officeDocument/2006/relationships" r:id="rId1"/>
          <a:extLst>
            <a:ext uri="{FF2B5EF4-FFF2-40B4-BE49-F238E27FC236}">
              <a16:creationId xmlns:a16="http://schemas.microsoft.com/office/drawing/2014/main" id="{8CA45DA5-FCDD-4943-A6BB-BEDC7D1C8BF0}"/>
            </a:ext>
          </a:extLst>
        </xdr:cNvPr>
        <xdr:cNvSpPr/>
      </xdr:nvSpPr>
      <xdr:spPr>
        <a:xfrm>
          <a:off x="206188" y="12039599"/>
          <a:ext cx="1506071" cy="672992"/>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twoCellAnchor>
    <xdr:from>
      <xdr:col>0</xdr:col>
      <xdr:colOff>242047</xdr:colOff>
      <xdr:row>65</xdr:row>
      <xdr:rowOff>152400</xdr:rowOff>
    </xdr:from>
    <xdr:to>
      <xdr:col>1</xdr:col>
      <xdr:colOff>1138518</xdr:colOff>
      <xdr:row>69</xdr:row>
      <xdr:rowOff>108216</xdr:rowOff>
    </xdr:to>
    <xdr:sp macro="" textlink="">
      <xdr:nvSpPr>
        <xdr:cNvPr id="21" name="Akış Çizelgesi: İşlem 20">
          <a:hlinkClick xmlns:r="http://schemas.openxmlformats.org/officeDocument/2006/relationships" r:id="rId1"/>
          <a:extLst>
            <a:ext uri="{FF2B5EF4-FFF2-40B4-BE49-F238E27FC236}">
              <a16:creationId xmlns:a16="http://schemas.microsoft.com/office/drawing/2014/main" id="{EBCE181B-4103-417C-9FE9-D3238DF39DD9}"/>
            </a:ext>
          </a:extLst>
        </xdr:cNvPr>
        <xdr:cNvSpPr/>
      </xdr:nvSpPr>
      <xdr:spPr>
        <a:xfrm>
          <a:off x="242047" y="14971059"/>
          <a:ext cx="1506071" cy="672992"/>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twoCellAnchor>
    <xdr:from>
      <xdr:col>0</xdr:col>
      <xdr:colOff>268941</xdr:colOff>
      <xdr:row>78</xdr:row>
      <xdr:rowOff>89647</xdr:rowOff>
    </xdr:from>
    <xdr:to>
      <xdr:col>1</xdr:col>
      <xdr:colOff>1165412</xdr:colOff>
      <xdr:row>82</xdr:row>
      <xdr:rowOff>45463</xdr:rowOff>
    </xdr:to>
    <xdr:sp macro="" textlink="">
      <xdr:nvSpPr>
        <xdr:cNvPr id="22" name="Akış Çizelgesi: İşlem 21">
          <a:hlinkClick xmlns:r="http://schemas.openxmlformats.org/officeDocument/2006/relationships" r:id="rId1"/>
          <a:extLst>
            <a:ext uri="{FF2B5EF4-FFF2-40B4-BE49-F238E27FC236}">
              <a16:creationId xmlns:a16="http://schemas.microsoft.com/office/drawing/2014/main" id="{FF4D8C4E-5EA9-4936-ADFC-B7E055C5FF32}"/>
            </a:ext>
          </a:extLst>
        </xdr:cNvPr>
        <xdr:cNvSpPr/>
      </xdr:nvSpPr>
      <xdr:spPr>
        <a:xfrm>
          <a:off x="268941" y="17714259"/>
          <a:ext cx="1506071" cy="672992"/>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435123</xdr:colOff>
      <xdr:row>40</xdr:row>
      <xdr:rowOff>175150</xdr:rowOff>
    </xdr:from>
    <xdr:to>
      <xdr:col>9</xdr:col>
      <xdr:colOff>271854</xdr:colOff>
      <xdr:row>43</xdr:row>
      <xdr:rowOff>328526</xdr:rowOff>
    </xdr:to>
    <xdr:sp macro="" textlink="">
      <xdr:nvSpPr>
        <xdr:cNvPr id="2" name="Akış Çizelgesi: İşlem 1">
          <a:hlinkClick xmlns:r="http://schemas.openxmlformats.org/officeDocument/2006/relationships" r:id="rId1"/>
          <a:extLst>
            <a:ext uri="{FF2B5EF4-FFF2-40B4-BE49-F238E27FC236}">
              <a16:creationId xmlns:a16="http://schemas.microsoft.com/office/drawing/2014/main" id="{BBB026B2-21F4-499C-8087-BE9BB84A6E5D}"/>
            </a:ext>
          </a:extLst>
        </xdr:cNvPr>
        <xdr:cNvSpPr/>
      </xdr:nvSpPr>
      <xdr:spPr>
        <a:xfrm>
          <a:off x="12346976" y="17510650"/>
          <a:ext cx="1271084" cy="982611"/>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twoCellAnchor>
    <xdr:from>
      <xdr:col>8</xdr:col>
      <xdr:colOff>125506</xdr:colOff>
      <xdr:row>1</xdr:row>
      <xdr:rowOff>17928</xdr:rowOff>
    </xdr:from>
    <xdr:to>
      <xdr:col>8</xdr:col>
      <xdr:colOff>1290917</xdr:colOff>
      <xdr:row>2</xdr:row>
      <xdr:rowOff>117180</xdr:rowOff>
    </xdr:to>
    <xdr:sp macro="" textlink="">
      <xdr:nvSpPr>
        <xdr:cNvPr id="3" name="Akış Çizelgesi: İşlem 2">
          <a:hlinkClick xmlns:r="http://schemas.openxmlformats.org/officeDocument/2006/relationships" r:id="rId1"/>
          <a:extLst>
            <a:ext uri="{FF2B5EF4-FFF2-40B4-BE49-F238E27FC236}">
              <a16:creationId xmlns:a16="http://schemas.microsoft.com/office/drawing/2014/main" id="{73CA432B-C0E9-4C55-8BCD-3303B4126B12}"/>
            </a:ext>
          </a:extLst>
        </xdr:cNvPr>
        <xdr:cNvSpPr/>
      </xdr:nvSpPr>
      <xdr:spPr>
        <a:xfrm>
          <a:off x="12021671" y="259975"/>
          <a:ext cx="1165411" cy="798499"/>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twoCellAnchor>
    <xdr:from>
      <xdr:col>3</xdr:col>
      <xdr:colOff>44824</xdr:colOff>
      <xdr:row>25</xdr:row>
      <xdr:rowOff>493058</xdr:rowOff>
    </xdr:from>
    <xdr:to>
      <xdr:col>3</xdr:col>
      <xdr:colOff>457536</xdr:colOff>
      <xdr:row>27</xdr:row>
      <xdr:rowOff>211117</xdr:rowOff>
    </xdr:to>
    <xdr:sp macro="" textlink="">
      <xdr:nvSpPr>
        <xdr:cNvPr id="4" name="Ok: Sağ 3">
          <a:extLst>
            <a:ext uri="{FF2B5EF4-FFF2-40B4-BE49-F238E27FC236}">
              <a16:creationId xmlns:a16="http://schemas.microsoft.com/office/drawing/2014/main" id="{0B4788FD-9AAF-4938-B10D-33FEDFAC7A7A}"/>
            </a:ext>
          </a:extLst>
        </xdr:cNvPr>
        <xdr:cNvSpPr/>
      </xdr:nvSpPr>
      <xdr:spPr>
        <a:xfrm>
          <a:off x="2073089" y="12102352"/>
          <a:ext cx="412712" cy="50247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3</xdr:col>
      <xdr:colOff>78441</xdr:colOff>
      <xdr:row>40</xdr:row>
      <xdr:rowOff>123265</xdr:rowOff>
    </xdr:from>
    <xdr:to>
      <xdr:col>3</xdr:col>
      <xdr:colOff>487343</xdr:colOff>
      <xdr:row>42</xdr:row>
      <xdr:rowOff>1793</xdr:rowOff>
    </xdr:to>
    <xdr:sp macro="" textlink="">
      <xdr:nvSpPr>
        <xdr:cNvPr id="5" name="Ok: Sağ 4">
          <a:extLst>
            <a:ext uri="{FF2B5EF4-FFF2-40B4-BE49-F238E27FC236}">
              <a16:creationId xmlns:a16="http://schemas.microsoft.com/office/drawing/2014/main" id="{C8CABAF8-61ED-4B00-8D17-1ABEFBF25765}"/>
            </a:ext>
          </a:extLst>
        </xdr:cNvPr>
        <xdr:cNvSpPr/>
      </xdr:nvSpPr>
      <xdr:spPr>
        <a:xfrm>
          <a:off x="2106706" y="17660471"/>
          <a:ext cx="408902" cy="49485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5038165</xdr:colOff>
      <xdr:row>23</xdr:row>
      <xdr:rowOff>0</xdr:rowOff>
    </xdr:from>
    <xdr:to>
      <xdr:col>2</xdr:col>
      <xdr:colOff>359485</xdr:colOff>
      <xdr:row>24</xdr:row>
      <xdr:rowOff>131333</xdr:rowOff>
    </xdr:to>
    <xdr:sp macro="" textlink="">
      <xdr:nvSpPr>
        <xdr:cNvPr id="2" name="Akış Çizelgesi: İşlem 1">
          <a:hlinkClick xmlns:r="http://schemas.openxmlformats.org/officeDocument/2006/relationships" r:id="rId1"/>
          <a:extLst>
            <a:ext uri="{FF2B5EF4-FFF2-40B4-BE49-F238E27FC236}">
              <a16:creationId xmlns:a16="http://schemas.microsoft.com/office/drawing/2014/main" id="{902380B1-CBBF-465A-A155-836DC4354078}"/>
            </a:ext>
          </a:extLst>
        </xdr:cNvPr>
        <xdr:cNvSpPr/>
      </xdr:nvSpPr>
      <xdr:spPr>
        <a:xfrm>
          <a:off x="5844989" y="5316071"/>
          <a:ext cx="1955202" cy="310627"/>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twoCellAnchor>
    <xdr:from>
      <xdr:col>7</xdr:col>
      <xdr:colOff>554019</xdr:colOff>
      <xdr:row>1</xdr:row>
      <xdr:rowOff>13447</xdr:rowOff>
    </xdr:from>
    <xdr:to>
      <xdr:col>9</xdr:col>
      <xdr:colOff>502024</xdr:colOff>
      <xdr:row>3</xdr:row>
      <xdr:rowOff>53787</xdr:rowOff>
    </xdr:to>
    <xdr:sp macro="" textlink="">
      <xdr:nvSpPr>
        <xdr:cNvPr id="3" name="Akış Çizelgesi: İşlem 2">
          <a:hlinkClick xmlns:r="http://schemas.openxmlformats.org/officeDocument/2006/relationships" r:id="rId1"/>
          <a:extLst>
            <a:ext uri="{FF2B5EF4-FFF2-40B4-BE49-F238E27FC236}">
              <a16:creationId xmlns:a16="http://schemas.microsoft.com/office/drawing/2014/main" id="{36B1BEF4-34AB-485B-ABEE-561ABD7477D2}"/>
            </a:ext>
          </a:extLst>
        </xdr:cNvPr>
        <xdr:cNvSpPr/>
      </xdr:nvSpPr>
      <xdr:spPr>
        <a:xfrm>
          <a:off x="12073666" y="246529"/>
          <a:ext cx="1167205" cy="703729"/>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175260</xdr:colOff>
      <xdr:row>2</xdr:row>
      <xdr:rowOff>179294</xdr:rowOff>
    </xdr:from>
    <xdr:to>
      <xdr:col>9</xdr:col>
      <xdr:colOff>600636</xdr:colOff>
      <xdr:row>6</xdr:row>
      <xdr:rowOff>91440</xdr:rowOff>
    </xdr:to>
    <xdr:sp macro="" textlink="">
      <xdr:nvSpPr>
        <xdr:cNvPr id="2" name="Akış Çizelgesi: İşlem 1">
          <a:hlinkClick xmlns:r="http://schemas.openxmlformats.org/officeDocument/2006/relationships" r:id="rId1"/>
          <a:extLst>
            <a:ext uri="{FF2B5EF4-FFF2-40B4-BE49-F238E27FC236}">
              <a16:creationId xmlns:a16="http://schemas.microsoft.com/office/drawing/2014/main" id="{E779CCA0-41E5-447F-B4B8-5C5345AA66C3}"/>
            </a:ext>
          </a:extLst>
        </xdr:cNvPr>
        <xdr:cNvSpPr/>
      </xdr:nvSpPr>
      <xdr:spPr>
        <a:xfrm>
          <a:off x="10466742" y="555812"/>
          <a:ext cx="1214270" cy="647252"/>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twoCellAnchor>
    <xdr:from>
      <xdr:col>7</xdr:col>
      <xdr:colOff>175260</xdr:colOff>
      <xdr:row>31</xdr:row>
      <xdr:rowOff>35857</xdr:rowOff>
    </xdr:from>
    <xdr:to>
      <xdr:col>10</xdr:col>
      <xdr:colOff>0</xdr:colOff>
      <xdr:row>33</xdr:row>
      <xdr:rowOff>45719</xdr:rowOff>
    </xdr:to>
    <xdr:sp macro="" textlink="">
      <xdr:nvSpPr>
        <xdr:cNvPr id="3" name="Akış Çizelgesi: İşlem 2">
          <a:hlinkClick xmlns:r="http://schemas.openxmlformats.org/officeDocument/2006/relationships" r:id="rId1"/>
          <a:extLst>
            <a:ext uri="{FF2B5EF4-FFF2-40B4-BE49-F238E27FC236}">
              <a16:creationId xmlns:a16="http://schemas.microsoft.com/office/drawing/2014/main" id="{8ABCF4F7-FD30-4AE7-B60F-CE72876D4263}"/>
            </a:ext>
          </a:extLst>
        </xdr:cNvPr>
        <xdr:cNvSpPr/>
      </xdr:nvSpPr>
      <xdr:spPr>
        <a:xfrm>
          <a:off x="10466742" y="6938681"/>
          <a:ext cx="1223234" cy="556709"/>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twoCellAnchor>
    <xdr:from>
      <xdr:col>8</xdr:col>
      <xdr:colOff>99060</xdr:colOff>
      <xdr:row>51</xdr:row>
      <xdr:rowOff>15240</xdr:rowOff>
    </xdr:from>
    <xdr:to>
      <xdr:col>10</xdr:col>
      <xdr:colOff>152400</xdr:colOff>
      <xdr:row>53</xdr:row>
      <xdr:rowOff>45720</xdr:rowOff>
    </xdr:to>
    <xdr:sp macro="" textlink="">
      <xdr:nvSpPr>
        <xdr:cNvPr id="4" name="Akış Çizelgesi: İşlem 3">
          <a:hlinkClick xmlns:r="http://schemas.openxmlformats.org/officeDocument/2006/relationships" r:id="rId1"/>
          <a:extLst>
            <a:ext uri="{FF2B5EF4-FFF2-40B4-BE49-F238E27FC236}">
              <a16:creationId xmlns:a16="http://schemas.microsoft.com/office/drawing/2014/main" id="{D996B095-62F4-4295-AD97-32D70333B924}"/>
            </a:ext>
          </a:extLst>
        </xdr:cNvPr>
        <xdr:cNvSpPr/>
      </xdr:nvSpPr>
      <xdr:spPr>
        <a:xfrm>
          <a:off x="10569836" y="11821758"/>
          <a:ext cx="1272540" cy="577327"/>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twoCellAnchor>
    <xdr:from>
      <xdr:col>8</xdr:col>
      <xdr:colOff>19723</xdr:colOff>
      <xdr:row>38</xdr:row>
      <xdr:rowOff>283285</xdr:rowOff>
    </xdr:from>
    <xdr:to>
      <xdr:col>10</xdr:col>
      <xdr:colOff>26895</xdr:colOff>
      <xdr:row>41</xdr:row>
      <xdr:rowOff>17929</xdr:rowOff>
    </xdr:to>
    <xdr:sp macro="" textlink="">
      <xdr:nvSpPr>
        <xdr:cNvPr id="5" name="Akış Çizelgesi: İşlem 4">
          <a:hlinkClick xmlns:r="http://schemas.openxmlformats.org/officeDocument/2006/relationships" r:id="rId1"/>
          <a:extLst>
            <a:ext uri="{FF2B5EF4-FFF2-40B4-BE49-F238E27FC236}">
              <a16:creationId xmlns:a16="http://schemas.microsoft.com/office/drawing/2014/main" id="{C2CBEC82-6D29-4CC2-B056-E52B8DF6B561}"/>
            </a:ext>
          </a:extLst>
        </xdr:cNvPr>
        <xdr:cNvSpPr/>
      </xdr:nvSpPr>
      <xdr:spPr>
        <a:xfrm>
          <a:off x="10490499" y="8799756"/>
          <a:ext cx="1226372" cy="675938"/>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200" b="1"/>
            <a:t>ANA</a:t>
          </a:r>
          <a:r>
            <a:rPr lang="tr-TR" sz="1400" b="1"/>
            <a:t> SAYFAYA GİT</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269173</xdr:colOff>
      <xdr:row>3</xdr:row>
      <xdr:rowOff>124691</xdr:rowOff>
    </xdr:from>
    <xdr:to>
      <xdr:col>1</xdr:col>
      <xdr:colOff>1624446</xdr:colOff>
      <xdr:row>7</xdr:row>
      <xdr:rowOff>61356</xdr:rowOff>
    </xdr:to>
    <xdr:sp macro="" textlink="">
      <xdr:nvSpPr>
        <xdr:cNvPr id="2" name="Akış Çizelgesi: İşlem 1">
          <a:hlinkClick xmlns:r="http://schemas.openxmlformats.org/officeDocument/2006/relationships" r:id="rId1"/>
          <a:extLst>
            <a:ext uri="{FF2B5EF4-FFF2-40B4-BE49-F238E27FC236}">
              <a16:creationId xmlns:a16="http://schemas.microsoft.com/office/drawing/2014/main" id="{0B7EC0CB-AA66-4D71-81DF-D0978E430EF1}"/>
            </a:ext>
          </a:extLst>
        </xdr:cNvPr>
        <xdr:cNvSpPr/>
      </xdr:nvSpPr>
      <xdr:spPr>
        <a:xfrm>
          <a:off x="878773" y="983673"/>
          <a:ext cx="1355273" cy="1238992"/>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800" b="1"/>
            <a:t>ANA SAYFAYA GİT</a:t>
          </a:r>
        </a:p>
      </xdr:txBody>
    </xdr:sp>
    <xdr:clientData/>
  </xdr:twoCellAnchor>
  <xdr:twoCellAnchor>
    <xdr:from>
      <xdr:col>1</xdr:col>
      <xdr:colOff>396835</xdr:colOff>
      <xdr:row>34</xdr:row>
      <xdr:rowOff>320634</xdr:rowOff>
    </xdr:from>
    <xdr:to>
      <xdr:col>1</xdr:col>
      <xdr:colOff>2147454</xdr:colOff>
      <xdr:row>36</xdr:row>
      <xdr:rowOff>277090</xdr:rowOff>
    </xdr:to>
    <xdr:sp macro="" textlink="">
      <xdr:nvSpPr>
        <xdr:cNvPr id="3" name="Akış Çizelgesi: İşlem 2">
          <a:hlinkClick xmlns:r="http://schemas.openxmlformats.org/officeDocument/2006/relationships" r:id="rId1"/>
          <a:extLst>
            <a:ext uri="{FF2B5EF4-FFF2-40B4-BE49-F238E27FC236}">
              <a16:creationId xmlns:a16="http://schemas.microsoft.com/office/drawing/2014/main" id="{17B47ADF-B228-4C92-A675-E4E081E48089}"/>
            </a:ext>
          </a:extLst>
        </xdr:cNvPr>
        <xdr:cNvSpPr/>
      </xdr:nvSpPr>
      <xdr:spPr>
        <a:xfrm>
          <a:off x="1006435" y="12858998"/>
          <a:ext cx="1750619" cy="690747"/>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548640</xdr:colOff>
      <xdr:row>3</xdr:row>
      <xdr:rowOff>167640</xdr:rowOff>
    </xdr:from>
    <xdr:to>
      <xdr:col>11</xdr:col>
      <xdr:colOff>541020</xdr:colOff>
      <xdr:row>7</xdr:row>
      <xdr:rowOff>137160</xdr:rowOff>
    </xdr:to>
    <xdr:sp macro="" textlink="">
      <xdr:nvSpPr>
        <xdr:cNvPr id="3" name="Akış Çizelgesi: İşlem 2">
          <a:hlinkClick xmlns:r="http://schemas.openxmlformats.org/officeDocument/2006/relationships" r:id="rId1"/>
          <a:extLst>
            <a:ext uri="{FF2B5EF4-FFF2-40B4-BE49-F238E27FC236}">
              <a16:creationId xmlns:a16="http://schemas.microsoft.com/office/drawing/2014/main" id="{6308F2BB-C127-F69B-6CD6-59DD7483DA81}"/>
            </a:ext>
          </a:extLst>
        </xdr:cNvPr>
        <xdr:cNvSpPr/>
      </xdr:nvSpPr>
      <xdr:spPr>
        <a:xfrm>
          <a:off x="9441180" y="586740"/>
          <a:ext cx="1821180" cy="777240"/>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twoCellAnchor>
    <xdr:from>
      <xdr:col>9</xdr:col>
      <xdr:colOff>22860</xdr:colOff>
      <xdr:row>15</xdr:row>
      <xdr:rowOff>0</xdr:rowOff>
    </xdr:from>
    <xdr:to>
      <xdr:col>11</xdr:col>
      <xdr:colOff>533400</xdr:colOff>
      <xdr:row>19</xdr:row>
      <xdr:rowOff>60960</xdr:rowOff>
    </xdr:to>
    <xdr:sp macro="" textlink="">
      <xdr:nvSpPr>
        <xdr:cNvPr id="4" name="Akış Çizelgesi: İşlem 3">
          <a:hlinkClick xmlns:r="http://schemas.openxmlformats.org/officeDocument/2006/relationships" r:id="rId1"/>
          <a:extLst>
            <a:ext uri="{FF2B5EF4-FFF2-40B4-BE49-F238E27FC236}">
              <a16:creationId xmlns:a16="http://schemas.microsoft.com/office/drawing/2014/main" id="{C3F22EDC-7B3B-4460-B96C-25CCD329B078}"/>
            </a:ext>
          </a:extLst>
        </xdr:cNvPr>
        <xdr:cNvSpPr/>
      </xdr:nvSpPr>
      <xdr:spPr>
        <a:xfrm>
          <a:off x="9753600" y="3314700"/>
          <a:ext cx="1729740" cy="792480"/>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twoCellAnchor>
    <xdr:from>
      <xdr:col>9</xdr:col>
      <xdr:colOff>30480</xdr:colOff>
      <xdr:row>43</xdr:row>
      <xdr:rowOff>121920</xdr:rowOff>
    </xdr:from>
    <xdr:to>
      <xdr:col>12</xdr:col>
      <xdr:colOff>56606</xdr:colOff>
      <xdr:row>47</xdr:row>
      <xdr:rowOff>0</xdr:rowOff>
    </xdr:to>
    <xdr:sp macro="" textlink="">
      <xdr:nvSpPr>
        <xdr:cNvPr id="5" name="Akış Çizelgesi: İşlem 4">
          <a:hlinkClick xmlns:r="http://schemas.openxmlformats.org/officeDocument/2006/relationships" r:id="rId1"/>
          <a:extLst>
            <a:ext uri="{FF2B5EF4-FFF2-40B4-BE49-F238E27FC236}">
              <a16:creationId xmlns:a16="http://schemas.microsoft.com/office/drawing/2014/main" id="{5F6DCBD8-FDAA-473F-AF2A-368A4B397BD6}"/>
            </a:ext>
          </a:extLst>
        </xdr:cNvPr>
        <xdr:cNvSpPr/>
      </xdr:nvSpPr>
      <xdr:spPr>
        <a:xfrm>
          <a:off x="9776460" y="9326880"/>
          <a:ext cx="1854926" cy="800100"/>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twoCellAnchor>
    <xdr:from>
      <xdr:col>9</xdr:col>
      <xdr:colOff>68580</xdr:colOff>
      <xdr:row>56</xdr:row>
      <xdr:rowOff>251460</xdr:rowOff>
    </xdr:from>
    <xdr:to>
      <xdr:col>12</xdr:col>
      <xdr:colOff>94706</xdr:colOff>
      <xdr:row>58</xdr:row>
      <xdr:rowOff>160020</xdr:rowOff>
    </xdr:to>
    <xdr:sp macro="" textlink="">
      <xdr:nvSpPr>
        <xdr:cNvPr id="6" name="Akış Çizelgesi: İşlem 5">
          <a:hlinkClick xmlns:r="http://schemas.openxmlformats.org/officeDocument/2006/relationships" r:id="rId1"/>
          <a:extLst>
            <a:ext uri="{FF2B5EF4-FFF2-40B4-BE49-F238E27FC236}">
              <a16:creationId xmlns:a16="http://schemas.microsoft.com/office/drawing/2014/main" id="{2C419557-C242-46BF-9BA2-A9C3C5BC42EB}"/>
            </a:ext>
          </a:extLst>
        </xdr:cNvPr>
        <xdr:cNvSpPr/>
      </xdr:nvSpPr>
      <xdr:spPr>
        <a:xfrm>
          <a:off x="9814560" y="12374880"/>
          <a:ext cx="1854926" cy="647700"/>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twoCellAnchor>
    <xdr:from>
      <xdr:col>9</xdr:col>
      <xdr:colOff>30480</xdr:colOff>
      <xdr:row>67</xdr:row>
      <xdr:rowOff>167640</xdr:rowOff>
    </xdr:from>
    <xdr:to>
      <xdr:col>12</xdr:col>
      <xdr:colOff>56606</xdr:colOff>
      <xdr:row>71</xdr:row>
      <xdr:rowOff>60960</xdr:rowOff>
    </xdr:to>
    <xdr:sp macro="" textlink="">
      <xdr:nvSpPr>
        <xdr:cNvPr id="2" name="Akış Çizelgesi: İşlem 1">
          <a:hlinkClick xmlns:r="http://schemas.openxmlformats.org/officeDocument/2006/relationships" r:id="rId1"/>
          <a:extLst>
            <a:ext uri="{FF2B5EF4-FFF2-40B4-BE49-F238E27FC236}">
              <a16:creationId xmlns:a16="http://schemas.microsoft.com/office/drawing/2014/main" id="{EF26A9FB-4F6B-4813-8D29-711584876FBE}"/>
            </a:ext>
          </a:extLst>
        </xdr:cNvPr>
        <xdr:cNvSpPr/>
      </xdr:nvSpPr>
      <xdr:spPr>
        <a:xfrm>
          <a:off x="9761220" y="15560040"/>
          <a:ext cx="1854926" cy="647700"/>
        </a:xfrm>
        <a:prstGeom prst="flowChart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a:t>ANA SAYFAYA GİT</a:t>
          </a:r>
        </a:p>
      </xdr:txBody>
    </xdr:sp>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E5C93-A4F2-467C-B031-ECFE63813DBD}">
  <sheetPr codeName="Sayfa2"/>
  <dimension ref="B1:L22"/>
  <sheetViews>
    <sheetView workbookViewId="0">
      <selection activeCell="C22" sqref="C22:G22"/>
    </sheetView>
  </sheetViews>
  <sheetFormatPr defaultRowHeight="14.4" x14ac:dyDescent="0.3"/>
  <cols>
    <col min="2" max="2" width="64.88671875" bestFit="1" customWidth="1"/>
    <col min="3" max="3" width="21.6640625" style="1" bestFit="1" customWidth="1"/>
    <col min="4" max="6" width="11.33203125" bestFit="1" customWidth="1"/>
    <col min="7" max="7" width="11.33203125" customWidth="1"/>
  </cols>
  <sheetData>
    <row r="1" spans="2:12" x14ac:dyDescent="0.3">
      <c r="B1" s="2" t="s">
        <v>24</v>
      </c>
      <c r="C1" s="7" t="s">
        <v>3</v>
      </c>
    </row>
    <row r="2" spans="2:12" x14ac:dyDescent="0.3">
      <c r="B2" s="2" t="s">
        <v>0</v>
      </c>
      <c r="C2" s="7">
        <v>105000</v>
      </c>
      <c r="E2" s="4" t="s">
        <v>11</v>
      </c>
    </row>
    <row r="3" spans="2:12" x14ac:dyDescent="0.3">
      <c r="B3" s="2" t="s">
        <v>1</v>
      </c>
      <c r="C3" s="7">
        <v>200000</v>
      </c>
      <c r="E3" s="4" t="s">
        <v>12</v>
      </c>
    </row>
    <row r="4" spans="2:12" x14ac:dyDescent="0.3">
      <c r="B4" s="2" t="s">
        <v>2</v>
      </c>
      <c r="C4" s="7">
        <v>200000</v>
      </c>
    </row>
    <row r="5" spans="2:12" x14ac:dyDescent="0.3">
      <c r="B5" s="2" t="s">
        <v>4</v>
      </c>
      <c r="C5" s="7">
        <v>500000</v>
      </c>
    </row>
    <row r="6" spans="2:12" x14ac:dyDescent="0.3">
      <c r="B6" s="2" t="s">
        <v>26</v>
      </c>
      <c r="C6" s="8">
        <f t="shared" ref="C6" si="0">C3/10</f>
        <v>20000</v>
      </c>
    </row>
    <row r="7" spans="2:12" x14ac:dyDescent="0.3">
      <c r="B7" s="2" t="s">
        <v>27</v>
      </c>
      <c r="C7" s="8">
        <f t="shared" ref="C7" si="1">C3/5*2</f>
        <v>80000</v>
      </c>
    </row>
    <row r="8" spans="2:12" x14ac:dyDescent="0.3">
      <c r="B8" s="2" t="s">
        <v>28</v>
      </c>
      <c r="C8" s="8">
        <f t="shared" ref="C8" si="2">C2</f>
        <v>105000</v>
      </c>
    </row>
    <row r="13" spans="2:12" x14ac:dyDescent="0.3">
      <c r="B13" s="6" t="s">
        <v>25</v>
      </c>
      <c r="C13" s="6">
        <v>2018</v>
      </c>
      <c r="D13" s="6">
        <v>2019</v>
      </c>
      <c r="E13" s="6">
        <v>2020</v>
      </c>
      <c r="F13" s="6">
        <v>2021</v>
      </c>
      <c r="G13" s="6">
        <v>2022</v>
      </c>
      <c r="I13" s="2">
        <v>2018</v>
      </c>
      <c r="J13" s="2">
        <v>2019</v>
      </c>
      <c r="K13" s="2">
        <v>2020</v>
      </c>
      <c r="L13" s="2">
        <v>2021</v>
      </c>
    </row>
    <row r="14" spans="2:12" x14ac:dyDescent="0.3">
      <c r="B14" s="2" t="s">
        <v>0</v>
      </c>
      <c r="C14" s="5">
        <v>63800</v>
      </c>
      <c r="D14" s="5">
        <v>66400</v>
      </c>
      <c r="E14" s="5">
        <v>70500</v>
      </c>
      <c r="F14" s="5">
        <v>75000</v>
      </c>
      <c r="G14" s="5">
        <v>105000</v>
      </c>
      <c r="I14" s="3">
        <v>0.35</v>
      </c>
      <c r="J14" s="3">
        <v>0.3</v>
      </c>
      <c r="K14" s="3">
        <v>0.25</v>
      </c>
      <c r="L14" s="3">
        <v>0.2</v>
      </c>
    </row>
    <row r="15" spans="2:12" x14ac:dyDescent="0.3">
      <c r="B15" s="2" t="s">
        <v>1</v>
      </c>
      <c r="C15" s="5">
        <v>94000</v>
      </c>
      <c r="D15" s="5">
        <v>99600</v>
      </c>
      <c r="E15" s="5">
        <v>105800</v>
      </c>
      <c r="F15" s="5">
        <v>112400</v>
      </c>
      <c r="G15" s="5">
        <v>200000</v>
      </c>
      <c r="I15" s="3">
        <v>0.35</v>
      </c>
      <c r="J15" s="3">
        <v>0.3</v>
      </c>
      <c r="K15" s="3">
        <v>0.25</v>
      </c>
      <c r="L15" s="3">
        <v>0.2</v>
      </c>
    </row>
    <row r="16" spans="2:12" x14ac:dyDescent="0.3">
      <c r="B16" s="2" t="s">
        <v>2</v>
      </c>
      <c r="C16" s="5">
        <v>94000</v>
      </c>
      <c r="D16" s="5">
        <v>99600</v>
      </c>
      <c r="E16" s="5">
        <v>105800</v>
      </c>
      <c r="F16" s="5">
        <v>112400</v>
      </c>
      <c r="G16" s="5">
        <v>200000</v>
      </c>
      <c r="I16" s="3">
        <v>0.35</v>
      </c>
      <c r="J16" s="3">
        <v>0.3</v>
      </c>
      <c r="K16" s="3">
        <v>0.25</v>
      </c>
      <c r="L16" s="3">
        <v>0.2</v>
      </c>
    </row>
    <row r="17" spans="2:12" x14ac:dyDescent="0.3">
      <c r="B17" s="2" t="s">
        <v>4</v>
      </c>
      <c r="C17" s="5">
        <v>200000</v>
      </c>
      <c r="D17" s="5">
        <v>215000</v>
      </c>
      <c r="E17" s="5">
        <v>230000</v>
      </c>
      <c r="F17" s="5">
        <v>260000</v>
      </c>
      <c r="G17" s="5">
        <v>500000</v>
      </c>
      <c r="I17" s="3">
        <v>0.35</v>
      </c>
      <c r="J17" s="3">
        <v>0.3</v>
      </c>
      <c r="K17" s="3">
        <v>0.25</v>
      </c>
      <c r="L17" s="3">
        <v>0.2</v>
      </c>
    </row>
    <row r="18" spans="2:12" x14ac:dyDescent="0.3">
      <c r="B18" s="2" t="s">
        <v>26</v>
      </c>
      <c r="C18" s="5">
        <f>C15/10</f>
        <v>9400</v>
      </c>
      <c r="D18" s="5">
        <f t="shared" ref="D18:F18" si="3">D15/10</f>
        <v>9960</v>
      </c>
      <c r="E18" s="5">
        <f t="shared" si="3"/>
        <v>10580</v>
      </c>
      <c r="F18" s="5">
        <f t="shared" si="3"/>
        <v>11240</v>
      </c>
      <c r="G18" s="5">
        <f t="shared" ref="G18" si="4">G15/10</f>
        <v>20000</v>
      </c>
    </row>
    <row r="19" spans="2:12" x14ac:dyDescent="0.3">
      <c r="B19" s="2" t="s">
        <v>27</v>
      </c>
      <c r="C19" s="5">
        <f>C15/5*2</f>
        <v>37600</v>
      </c>
      <c r="D19" s="5">
        <f t="shared" ref="D19:F19" si="5">D15/5*2</f>
        <v>39840</v>
      </c>
      <c r="E19" s="5">
        <f t="shared" si="5"/>
        <v>42320</v>
      </c>
      <c r="F19" s="5">
        <f t="shared" si="5"/>
        <v>44960</v>
      </c>
      <c r="G19" s="5">
        <f t="shared" ref="G19" si="6">G15/5*2</f>
        <v>80000</v>
      </c>
    </row>
    <row r="20" spans="2:12" x14ac:dyDescent="0.3">
      <c r="B20" s="2" t="s">
        <v>28</v>
      </c>
      <c r="C20" s="5">
        <f>C14</f>
        <v>63800</v>
      </c>
      <c r="D20" s="5">
        <f t="shared" ref="D20:F20" si="7">D14</f>
        <v>66400</v>
      </c>
      <c r="E20" s="5">
        <f t="shared" si="7"/>
        <v>70500</v>
      </c>
      <c r="F20" s="5">
        <f t="shared" si="7"/>
        <v>75000</v>
      </c>
      <c r="G20" s="5">
        <f t="shared" ref="G20" si="8">G14</f>
        <v>105000</v>
      </c>
    </row>
    <row r="22" spans="2:12" x14ac:dyDescent="0.3">
      <c r="C22" s="1">
        <f>C15/2</f>
        <v>47000</v>
      </c>
      <c r="D22" s="1">
        <f t="shared" ref="D22:G22" si="9">D15/2</f>
        <v>49800</v>
      </c>
      <c r="E22" s="1">
        <f t="shared" si="9"/>
        <v>52900</v>
      </c>
      <c r="F22" s="1">
        <f t="shared" si="9"/>
        <v>56200</v>
      </c>
      <c r="G22" s="1">
        <f t="shared" si="9"/>
        <v>100000</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D8A76-F347-474D-8514-18A261B5245E}">
  <sheetPr codeName="Sayfa3"/>
  <dimension ref="B1:D13"/>
  <sheetViews>
    <sheetView tabSelected="1" workbookViewId="0">
      <selection activeCell="F13" sqref="F13"/>
    </sheetView>
  </sheetViews>
  <sheetFormatPr defaultRowHeight="14.4" x14ac:dyDescent="0.3"/>
  <cols>
    <col min="1" max="1" width="6.33203125" style="13" customWidth="1"/>
    <col min="2" max="2" width="64.77734375" style="13" customWidth="1"/>
    <col min="3" max="3" width="3.5546875" style="13" customWidth="1"/>
    <col min="4" max="4" width="64.77734375" style="13" customWidth="1"/>
    <col min="5" max="16384" width="8.88671875" style="13"/>
  </cols>
  <sheetData>
    <row r="1" spans="2:4" ht="15" thickBot="1" x14ac:dyDescent="0.35"/>
    <row r="2" spans="2:4" ht="21.6" thickBot="1" x14ac:dyDescent="0.35">
      <c r="B2" s="323" t="s">
        <v>152</v>
      </c>
      <c r="C2" s="324"/>
      <c r="D2" s="325"/>
    </row>
    <row r="3" spans="2:4" ht="15" thickBot="1" x14ac:dyDescent="0.35"/>
    <row r="4" spans="2:4" ht="48.6" customHeight="1" thickBot="1" x14ac:dyDescent="0.35">
      <c r="B4" s="14" t="s">
        <v>148</v>
      </c>
      <c r="D4" s="14" t="s">
        <v>200</v>
      </c>
    </row>
    <row r="5" spans="2:4" ht="14.4" customHeight="1" thickBot="1" x14ac:dyDescent="0.35"/>
    <row r="6" spans="2:4" ht="48.6" customHeight="1" thickBot="1" x14ac:dyDescent="0.35">
      <c r="B6" s="14" t="s">
        <v>149</v>
      </c>
      <c r="D6" s="14" t="s">
        <v>151</v>
      </c>
    </row>
    <row r="7" spans="2:4" ht="15" thickBot="1" x14ac:dyDescent="0.35"/>
    <row r="8" spans="2:4" ht="48.6" customHeight="1" thickBot="1" x14ac:dyDescent="0.35">
      <c r="B8" s="14" t="s">
        <v>150</v>
      </c>
    </row>
    <row r="9" spans="2:4" ht="15" thickBot="1" x14ac:dyDescent="0.35"/>
    <row r="10" spans="2:4" x14ac:dyDescent="0.3">
      <c r="B10" s="317" t="s">
        <v>210</v>
      </c>
      <c r="C10" s="318"/>
      <c r="D10" s="319"/>
    </row>
    <row r="11" spans="2:4" ht="15" thickBot="1" x14ac:dyDescent="0.35">
      <c r="B11" s="320"/>
      <c r="C11" s="321"/>
      <c r="D11" s="322"/>
    </row>
    <row r="13" spans="2:4" x14ac:dyDescent="0.3">
      <c r="B13" s="285" t="s">
        <v>213</v>
      </c>
    </row>
  </sheetData>
  <sheetProtection algorithmName="SHA-512" hashValue="NCcg9/x6iW+uJZDWemR1fC3a/9vFKJYtFCETcWZJ/mZk876Xz4hIvxO9QanN8rLnCeTc8J7tg7J0Zz1VTVgn7g==" saltValue="FIcEhwkc18q9N9emuERBsQ==" spinCount="100000" sheet="1" objects="1" scenarios="1"/>
  <mergeCells count="2">
    <mergeCell ref="B10:D11"/>
    <mergeCell ref="B2:D2"/>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25210-66C8-47F0-BB3A-32691B438324}">
  <sheetPr codeName="Sayfa4"/>
  <dimension ref="A1:AL170"/>
  <sheetViews>
    <sheetView zoomScale="85" zoomScaleNormal="85" workbookViewId="0">
      <selection activeCell="B10" sqref="B10"/>
    </sheetView>
  </sheetViews>
  <sheetFormatPr defaultRowHeight="14.4" x14ac:dyDescent="0.3"/>
  <cols>
    <col min="1" max="1" width="4.5546875" style="31" customWidth="1"/>
    <col min="2" max="2" width="21.5546875" style="31" customWidth="1"/>
    <col min="3" max="3" width="86.21875" style="35" customWidth="1"/>
    <col min="4" max="4" width="12.88671875" style="40" bestFit="1" customWidth="1"/>
    <col min="5" max="7" width="11.33203125" style="40" bestFit="1" customWidth="1"/>
    <col min="8" max="8" width="2.77734375" style="33" customWidth="1"/>
    <col min="9" max="9" width="4" style="31" customWidth="1"/>
    <col min="10" max="10" width="14.33203125" style="33" bestFit="1" customWidth="1"/>
    <col min="11" max="11" width="2.88671875" style="33" customWidth="1"/>
    <col min="12" max="12" width="14.21875" style="33" customWidth="1"/>
    <col min="13" max="13" width="5.33203125" style="31" customWidth="1"/>
    <col min="14" max="14" width="14.33203125" style="33" bestFit="1" customWidth="1"/>
    <col min="15" max="15" width="2.88671875" style="33" customWidth="1"/>
    <col min="16" max="16" width="14.21875" style="33" customWidth="1"/>
    <col min="17" max="32" width="8.88671875" style="31"/>
    <col min="33" max="38" width="8.88671875" style="34"/>
    <col min="39" max="16384" width="8.88671875" style="35"/>
  </cols>
  <sheetData>
    <row r="1" spans="2:16" ht="23.4" x14ac:dyDescent="0.3">
      <c r="B1" s="32" t="s">
        <v>199</v>
      </c>
      <c r="C1" s="31"/>
      <c r="D1" s="33"/>
      <c r="E1" s="33"/>
      <c r="F1" s="33"/>
      <c r="G1" s="33"/>
      <c r="J1" s="336" t="s">
        <v>157</v>
      </c>
      <c r="K1" s="336"/>
      <c r="L1" s="336"/>
      <c r="N1" s="336" t="s">
        <v>158</v>
      </c>
      <c r="O1" s="336"/>
      <c r="P1" s="336"/>
    </row>
    <row r="2" spans="2:16" s="31" customFormat="1" ht="15" thickBot="1" x14ac:dyDescent="0.35">
      <c r="D2" s="33"/>
      <c r="E2" s="33"/>
      <c r="F2" s="33"/>
      <c r="G2" s="33"/>
      <c r="H2" s="33"/>
      <c r="J2" s="36" t="s">
        <v>155</v>
      </c>
      <c r="K2" s="33"/>
      <c r="L2" s="36" t="s">
        <v>156</v>
      </c>
      <c r="N2" s="36" t="s">
        <v>155</v>
      </c>
      <c r="O2" s="33"/>
      <c r="P2" s="36" t="s">
        <v>156</v>
      </c>
    </row>
    <row r="3" spans="2:16" ht="21" customHeight="1" x14ac:dyDescent="0.3">
      <c r="B3" s="331" t="s">
        <v>160</v>
      </c>
      <c r="C3" s="43" t="s">
        <v>38</v>
      </c>
      <c r="D3" s="48">
        <v>2018</v>
      </c>
      <c r="E3" s="48">
        <v>2019</v>
      </c>
      <c r="F3" s="48">
        <v>2020</v>
      </c>
      <c r="G3" s="48">
        <v>2021</v>
      </c>
      <c r="H3" s="36"/>
      <c r="J3" s="327">
        <f>SUM(D11:H11)</f>
        <v>0</v>
      </c>
      <c r="L3" s="327">
        <f>J3*90/100</f>
        <v>0</v>
      </c>
      <c r="N3" s="327">
        <f>SUM(D13:H13)</f>
        <v>0</v>
      </c>
      <c r="P3" s="327">
        <f>N3*90/100</f>
        <v>0</v>
      </c>
    </row>
    <row r="4" spans="2:16" x14ac:dyDescent="0.3">
      <c r="B4" s="332"/>
      <c r="C4" s="44" t="s">
        <v>159</v>
      </c>
      <c r="D4" s="41" t="s">
        <v>12</v>
      </c>
      <c r="E4" s="41" t="s">
        <v>12</v>
      </c>
      <c r="F4" s="41" t="s">
        <v>12</v>
      </c>
      <c r="G4" s="41" t="s">
        <v>12</v>
      </c>
      <c r="H4" s="36"/>
      <c r="J4" s="328"/>
      <c r="L4" s="328"/>
      <c r="N4" s="328"/>
      <c r="P4" s="328"/>
    </row>
    <row r="5" spans="2:16" x14ac:dyDescent="0.3">
      <c r="B5" s="332"/>
      <c r="C5" s="45" t="s">
        <v>36</v>
      </c>
      <c r="D5" s="49">
        <v>63800</v>
      </c>
      <c r="E5" s="49">
        <v>66400</v>
      </c>
      <c r="F5" s="49">
        <v>70500</v>
      </c>
      <c r="G5" s="49">
        <v>75000</v>
      </c>
      <c r="H5" s="27"/>
      <c r="J5" s="329"/>
      <c r="L5" s="329"/>
      <c r="N5" s="329"/>
      <c r="P5" s="329"/>
    </row>
    <row r="6" spans="2:16" x14ac:dyDescent="0.3">
      <c r="B6" s="332"/>
      <c r="C6" s="45" t="s">
        <v>29</v>
      </c>
      <c r="D6" s="22"/>
      <c r="E6" s="22"/>
      <c r="F6" s="22">
        <v>0</v>
      </c>
      <c r="G6" s="22"/>
      <c r="H6" s="28"/>
      <c r="J6" s="329"/>
      <c r="L6" s="329"/>
      <c r="N6" s="329"/>
      <c r="P6" s="329"/>
    </row>
    <row r="7" spans="2:16" x14ac:dyDescent="0.3">
      <c r="B7" s="332"/>
      <c r="C7" s="46" t="s">
        <v>35</v>
      </c>
      <c r="D7" s="50">
        <v>0.35</v>
      </c>
      <c r="E7" s="50">
        <v>0.3</v>
      </c>
      <c r="F7" s="50">
        <v>0.25</v>
      </c>
      <c r="G7" s="50">
        <v>0.2</v>
      </c>
      <c r="H7" s="37"/>
      <c r="J7" s="329"/>
      <c r="L7" s="329"/>
      <c r="N7" s="329"/>
      <c r="P7" s="329"/>
    </row>
    <row r="8" spans="2:16" x14ac:dyDescent="0.3">
      <c r="B8" s="332"/>
      <c r="C8" s="45" t="s">
        <v>30</v>
      </c>
      <c r="D8" s="49">
        <f>IF(D4="EVET",D6*D7,0)</f>
        <v>0</v>
      </c>
      <c r="E8" s="49">
        <f t="shared" ref="E8:G8" si="0">IF(E4="EVET",E6*E7,0)</f>
        <v>0</v>
      </c>
      <c r="F8" s="49">
        <f t="shared" si="0"/>
        <v>0</v>
      </c>
      <c r="G8" s="49">
        <f t="shared" si="0"/>
        <v>0</v>
      </c>
      <c r="H8" s="28"/>
      <c r="J8" s="329"/>
      <c r="L8" s="329"/>
      <c r="N8" s="329"/>
      <c r="P8" s="329"/>
    </row>
    <row r="9" spans="2:16" ht="17.399999999999999" customHeight="1" x14ac:dyDescent="0.3">
      <c r="B9" s="332"/>
      <c r="C9" s="45" t="s">
        <v>31</v>
      </c>
      <c r="D9" s="51">
        <f>IF(D4="EVET",MAX(D5,D8),0)</f>
        <v>0</v>
      </c>
      <c r="E9" s="51">
        <f t="shared" ref="E9:G9" si="1">IF(E4="EVET",MAX(E5,E8),0)</f>
        <v>0</v>
      </c>
      <c r="F9" s="51">
        <f t="shared" si="1"/>
        <v>0</v>
      </c>
      <c r="G9" s="51">
        <f t="shared" si="1"/>
        <v>0</v>
      </c>
      <c r="H9" s="38"/>
      <c r="J9" s="329"/>
      <c r="L9" s="329"/>
      <c r="N9" s="329"/>
      <c r="P9" s="329"/>
    </row>
    <row r="10" spans="2:16" ht="82.8" x14ac:dyDescent="0.3">
      <c r="B10" s="55" t="s">
        <v>202</v>
      </c>
      <c r="C10" s="45" t="s">
        <v>37</v>
      </c>
      <c r="D10" s="50">
        <v>0.2</v>
      </c>
      <c r="E10" s="50">
        <v>0.2</v>
      </c>
      <c r="F10" s="50">
        <v>0.2</v>
      </c>
      <c r="G10" s="50">
        <v>0.2</v>
      </c>
      <c r="H10" s="37"/>
      <c r="J10" s="329"/>
      <c r="L10" s="329"/>
      <c r="N10" s="329"/>
      <c r="P10" s="329"/>
    </row>
    <row r="11" spans="2:16" x14ac:dyDescent="0.3">
      <c r="B11" s="53"/>
      <c r="C11" s="45" t="s">
        <v>34</v>
      </c>
      <c r="D11" s="51">
        <f>D9*D10</f>
        <v>0</v>
      </c>
      <c r="E11" s="51">
        <f t="shared" ref="E11:G11" si="2">E9*E10</f>
        <v>0</v>
      </c>
      <c r="F11" s="51">
        <f t="shared" si="2"/>
        <v>0</v>
      </c>
      <c r="G11" s="51">
        <f t="shared" si="2"/>
        <v>0</v>
      </c>
      <c r="H11" s="38"/>
      <c r="J11" s="329"/>
      <c r="L11" s="329"/>
      <c r="N11" s="329"/>
      <c r="P11" s="329"/>
    </row>
    <row r="12" spans="2:16" ht="43.2" x14ac:dyDescent="0.3">
      <c r="B12" s="53"/>
      <c r="C12" s="45" t="s">
        <v>109</v>
      </c>
      <c r="D12" s="50">
        <v>0.15</v>
      </c>
      <c r="E12" s="50">
        <v>0.15</v>
      </c>
      <c r="F12" s="50">
        <v>0.15</v>
      </c>
      <c r="G12" s="50">
        <v>0.15</v>
      </c>
      <c r="H12" s="37"/>
      <c r="J12" s="329"/>
      <c r="L12" s="329"/>
      <c r="N12" s="329"/>
      <c r="P12" s="329"/>
    </row>
    <row r="13" spans="2:16" ht="15" thickBot="1" x14ac:dyDescent="0.35">
      <c r="B13" s="54"/>
      <c r="C13" s="47" t="s">
        <v>33</v>
      </c>
      <c r="D13" s="52">
        <f>D9*D12</f>
        <v>0</v>
      </c>
      <c r="E13" s="52">
        <f t="shared" ref="E13:G13" si="3">E9*E12</f>
        <v>0</v>
      </c>
      <c r="F13" s="52">
        <f t="shared" si="3"/>
        <v>0</v>
      </c>
      <c r="G13" s="52">
        <f t="shared" si="3"/>
        <v>0</v>
      </c>
      <c r="H13" s="38"/>
      <c r="J13" s="330"/>
      <c r="L13" s="330"/>
      <c r="N13" s="330"/>
      <c r="P13" s="330"/>
    </row>
    <row r="14" spans="2:16" s="31" customFormat="1" ht="15" thickBot="1" x14ac:dyDescent="0.35">
      <c r="D14" s="33"/>
      <c r="E14" s="33"/>
      <c r="F14" s="33"/>
      <c r="G14" s="33"/>
      <c r="H14" s="33"/>
      <c r="J14" s="36" t="s">
        <v>155</v>
      </c>
      <c r="K14" s="33"/>
      <c r="L14" s="36" t="s">
        <v>156</v>
      </c>
      <c r="N14" s="36" t="s">
        <v>155</v>
      </c>
      <c r="O14" s="33"/>
      <c r="P14" s="36" t="s">
        <v>156</v>
      </c>
    </row>
    <row r="15" spans="2:16" ht="21" x14ac:dyDescent="0.3">
      <c r="C15" s="43" t="s">
        <v>39</v>
      </c>
      <c r="D15" s="48">
        <v>2018</v>
      </c>
      <c r="E15" s="48">
        <v>2019</v>
      </c>
      <c r="F15" s="59">
        <v>2020</v>
      </c>
      <c r="G15" s="48">
        <v>2021</v>
      </c>
      <c r="H15" s="36"/>
      <c r="J15" s="327">
        <f>SUM(D23:H23)</f>
        <v>0</v>
      </c>
      <c r="L15" s="327">
        <f>J15*90/100</f>
        <v>0</v>
      </c>
      <c r="N15" s="327">
        <f>SUM(D25:H25)</f>
        <v>0</v>
      </c>
      <c r="P15" s="327">
        <f>N15*90/100</f>
        <v>0</v>
      </c>
    </row>
    <row r="16" spans="2:16" x14ac:dyDescent="0.3">
      <c r="C16" s="44" t="s">
        <v>159</v>
      </c>
      <c r="D16" s="41" t="s">
        <v>12</v>
      </c>
      <c r="E16" s="41" t="s">
        <v>12</v>
      </c>
      <c r="F16" s="41" t="s">
        <v>12</v>
      </c>
      <c r="G16" s="41" t="s">
        <v>12</v>
      </c>
      <c r="H16" s="36"/>
      <c r="J16" s="328"/>
      <c r="L16" s="328"/>
      <c r="N16" s="328"/>
      <c r="P16" s="328"/>
    </row>
    <row r="17" spans="3:16" ht="14.4" customHeight="1" x14ac:dyDescent="0.3">
      <c r="C17" s="45" t="s">
        <v>36</v>
      </c>
      <c r="D17" s="60">
        <v>94000</v>
      </c>
      <c r="E17" s="60">
        <v>99600</v>
      </c>
      <c r="F17" s="61">
        <v>105800</v>
      </c>
      <c r="G17" s="60">
        <v>112400</v>
      </c>
      <c r="H17" s="27"/>
      <c r="J17" s="329"/>
      <c r="L17" s="329"/>
      <c r="N17" s="329"/>
      <c r="P17" s="329"/>
    </row>
    <row r="18" spans="3:16" ht="14.4" customHeight="1" x14ac:dyDescent="0.3">
      <c r="C18" s="45" t="s">
        <v>29</v>
      </c>
      <c r="D18" s="22"/>
      <c r="E18" s="22"/>
      <c r="F18" s="20"/>
      <c r="G18" s="22"/>
      <c r="H18" s="28"/>
      <c r="J18" s="329"/>
      <c r="L18" s="329"/>
      <c r="N18" s="329"/>
      <c r="P18" s="329"/>
    </row>
    <row r="19" spans="3:16" ht="14.4" customHeight="1" x14ac:dyDescent="0.3">
      <c r="C19" s="46" t="s">
        <v>35</v>
      </c>
      <c r="D19" s="50">
        <v>0.35</v>
      </c>
      <c r="E19" s="50">
        <v>0.3</v>
      </c>
      <c r="F19" s="56">
        <v>0.25</v>
      </c>
      <c r="G19" s="50">
        <v>0.2</v>
      </c>
      <c r="H19" s="37"/>
      <c r="J19" s="329"/>
      <c r="L19" s="329"/>
      <c r="N19" s="329"/>
      <c r="P19" s="329"/>
    </row>
    <row r="20" spans="3:16" ht="14.4" customHeight="1" x14ac:dyDescent="0.3">
      <c r="C20" s="45" t="s">
        <v>30</v>
      </c>
      <c r="D20" s="49">
        <f>IF(D16="EVET",D18*D19,0)</f>
        <v>0</v>
      </c>
      <c r="E20" s="49">
        <f t="shared" ref="E20:G20" si="4">IF(E16="EVET",E18*E19,0)</f>
        <v>0</v>
      </c>
      <c r="F20" s="49">
        <f t="shared" si="4"/>
        <v>0</v>
      </c>
      <c r="G20" s="49">
        <f t="shared" si="4"/>
        <v>0</v>
      </c>
      <c r="H20" s="28"/>
      <c r="J20" s="329"/>
      <c r="L20" s="329"/>
      <c r="N20" s="329"/>
      <c r="P20" s="329"/>
    </row>
    <row r="21" spans="3:16" ht="14.4" customHeight="1" x14ac:dyDescent="0.3">
      <c r="C21" s="45" t="s">
        <v>31</v>
      </c>
      <c r="D21" s="51">
        <f>IF(D16="EVET",MAX(D17,D20),0)</f>
        <v>0</v>
      </c>
      <c r="E21" s="51">
        <f t="shared" ref="E21:G21" si="5">IF(E16="EVET",MAX(E17,E20),0)</f>
        <v>0</v>
      </c>
      <c r="F21" s="51">
        <f t="shared" si="5"/>
        <v>0</v>
      </c>
      <c r="G21" s="51">
        <f t="shared" si="5"/>
        <v>0</v>
      </c>
      <c r="H21" s="38"/>
      <c r="J21" s="329"/>
      <c r="L21" s="329"/>
      <c r="N21" s="329"/>
      <c r="P21" s="329"/>
    </row>
    <row r="22" spans="3:16" ht="14.4" customHeight="1" x14ac:dyDescent="0.3">
      <c r="C22" s="45" t="s">
        <v>37</v>
      </c>
      <c r="D22" s="50">
        <v>0.2</v>
      </c>
      <c r="E22" s="50">
        <v>0.2</v>
      </c>
      <c r="F22" s="56">
        <v>0.2</v>
      </c>
      <c r="G22" s="50">
        <v>0.2</v>
      </c>
      <c r="H22" s="37"/>
      <c r="J22" s="329"/>
      <c r="L22" s="329"/>
      <c r="N22" s="329"/>
      <c r="P22" s="329"/>
    </row>
    <row r="23" spans="3:16" ht="14.4" customHeight="1" x14ac:dyDescent="0.3">
      <c r="C23" s="45" t="s">
        <v>34</v>
      </c>
      <c r="D23" s="51">
        <f>D21*D22</f>
        <v>0</v>
      </c>
      <c r="E23" s="51">
        <f t="shared" ref="E23" si="6">E21*E22</f>
        <v>0</v>
      </c>
      <c r="F23" s="57">
        <f t="shared" ref="F23" si="7">F21*F22</f>
        <v>0</v>
      </c>
      <c r="G23" s="51">
        <f t="shared" ref="G23" si="8">G21*G22</f>
        <v>0</v>
      </c>
      <c r="H23" s="38"/>
      <c r="J23" s="329"/>
      <c r="L23" s="329"/>
      <c r="N23" s="329"/>
      <c r="P23" s="329"/>
    </row>
    <row r="24" spans="3:16" ht="43.2" x14ac:dyDescent="0.3">
      <c r="C24" s="45" t="s">
        <v>109</v>
      </c>
      <c r="D24" s="50">
        <v>0.15</v>
      </c>
      <c r="E24" s="50">
        <v>0.15</v>
      </c>
      <c r="F24" s="56">
        <v>0.15</v>
      </c>
      <c r="G24" s="50">
        <v>0.15</v>
      </c>
      <c r="H24" s="37"/>
      <c r="J24" s="329"/>
      <c r="L24" s="329"/>
      <c r="N24" s="329"/>
      <c r="P24" s="329"/>
    </row>
    <row r="25" spans="3:16" ht="14.4" customHeight="1" thickBot="1" x14ac:dyDescent="0.35">
      <c r="C25" s="47" t="s">
        <v>33</v>
      </c>
      <c r="D25" s="52">
        <f>D21*D24</f>
        <v>0</v>
      </c>
      <c r="E25" s="52">
        <f t="shared" ref="E25" si="9">E21*E24</f>
        <v>0</v>
      </c>
      <c r="F25" s="58">
        <f t="shared" ref="F25" si="10">F21*F24</f>
        <v>0</v>
      </c>
      <c r="G25" s="52">
        <f t="shared" ref="G25" si="11">G21*G24</f>
        <v>0</v>
      </c>
      <c r="H25" s="38"/>
      <c r="J25" s="330"/>
      <c r="L25" s="330"/>
      <c r="N25" s="330"/>
      <c r="P25" s="330"/>
    </row>
    <row r="26" spans="3:16" s="31" customFormat="1" ht="15" customHeight="1" thickBot="1" x14ac:dyDescent="0.35">
      <c r="D26" s="33"/>
      <c r="E26" s="33"/>
      <c r="F26" s="33"/>
      <c r="G26" s="33"/>
      <c r="H26" s="33"/>
      <c r="J26" s="36" t="s">
        <v>155</v>
      </c>
      <c r="K26" s="33"/>
      <c r="L26" s="36" t="s">
        <v>156</v>
      </c>
      <c r="N26" s="36" t="s">
        <v>155</v>
      </c>
      <c r="O26" s="33"/>
      <c r="P26" s="36" t="s">
        <v>156</v>
      </c>
    </row>
    <row r="27" spans="3:16" ht="21" x14ac:dyDescent="0.3">
      <c r="C27" s="43" t="s">
        <v>40</v>
      </c>
      <c r="D27" s="48">
        <v>2018</v>
      </c>
      <c r="E27" s="59">
        <v>2019</v>
      </c>
      <c r="F27" s="48">
        <v>2020</v>
      </c>
      <c r="G27" s="65">
        <v>2021</v>
      </c>
      <c r="H27" s="36"/>
      <c r="J27" s="327">
        <f>SUM(D35:H35)</f>
        <v>0</v>
      </c>
      <c r="L27" s="327">
        <f>J27*90/100</f>
        <v>0</v>
      </c>
      <c r="N27" s="327">
        <f>SUM(D37:H37)</f>
        <v>0</v>
      </c>
      <c r="P27" s="327">
        <f>N27*90/100</f>
        <v>0</v>
      </c>
    </row>
    <row r="28" spans="3:16" x14ac:dyDescent="0.3">
      <c r="C28" s="44" t="s">
        <v>159</v>
      </c>
      <c r="D28" s="41" t="s">
        <v>12</v>
      </c>
      <c r="E28" s="41" t="s">
        <v>12</v>
      </c>
      <c r="F28" s="41" t="s">
        <v>12</v>
      </c>
      <c r="G28" s="41" t="s">
        <v>12</v>
      </c>
      <c r="H28" s="36"/>
      <c r="J28" s="328"/>
      <c r="L28" s="328"/>
      <c r="N28" s="328"/>
      <c r="P28" s="328"/>
    </row>
    <row r="29" spans="3:16" x14ac:dyDescent="0.3">
      <c r="C29" s="45" t="s">
        <v>36</v>
      </c>
      <c r="D29" s="60">
        <v>94000</v>
      </c>
      <c r="E29" s="61">
        <v>99600</v>
      </c>
      <c r="F29" s="60">
        <v>105800</v>
      </c>
      <c r="G29" s="66">
        <v>112400</v>
      </c>
      <c r="H29" s="27"/>
      <c r="J29" s="329"/>
      <c r="L29" s="329"/>
      <c r="N29" s="329"/>
      <c r="P29" s="329"/>
    </row>
    <row r="30" spans="3:16" x14ac:dyDescent="0.3">
      <c r="C30" s="45" t="s">
        <v>29</v>
      </c>
      <c r="D30" s="22"/>
      <c r="E30" s="20"/>
      <c r="F30" s="22"/>
      <c r="G30" s="21"/>
      <c r="H30" s="28"/>
      <c r="J30" s="329"/>
      <c r="L30" s="329"/>
      <c r="N30" s="329"/>
      <c r="P30" s="329"/>
    </row>
    <row r="31" spans="3:16" x14ac:dyDescent="0.3">
      <c r="C31" s="46" t="s">
        <v>35</v>
      </c>
      <c r="D31" s="50">
        <v>0.35</v>
      </c>
      <c r="E31" s="56">
        <v>0.3</v>
      </c>
      <c r="F31" s="50">
        <v>0.25</v>
      </c>
      <c r="G31" s="62">
        <v>0.2</v>
      </c>
      <c r="H31" s="37"/>
      <c r="J31" s="329"/>
      <c r="L31" s="329"/>
      <c r="N31" s="329"/>
      <c r="P31" s="329"/>
    </row>
    <row r="32" spans="3:16" x14ac:dyDescent="0.3">
      <c r="C32" s="45" t="s">
        <v>30</v>
      </c>
      <c r="D32" s="49">
        <f>IF(D28="EVET",D30*D31,0)</f>
        <v>0</v>
      </c>
      <c r="E32" s="49">
        <f t="shared" ref="E32:G32" si="12">IF(E28="EVET",E30*E31,0)</f>
        <v>0</v>
      </c>
      <c r="F32" s="49">
        <f t="shared" si="12"/>
        <v>0</v>
      </c>
      <c r="G32" s="49">
        <f t="shared" si="12"/>
        <v>0</v>
      </c>
      <c r="H32" s="28"/>
      <c r="J32" s="329"/>
      <c r="L32" s="329"/>
      <c r="N32" s="329"/>
      <c r="P32" s="329"/>
    </row>
    <row r="33" spans="3:16" x14ac:dyDescent="0.3">
      <c r="C33" s="45" t="s">
        <v>31</v>
      </c>
      <c r="D33" s="51">
        <f>IF(D28="EVET",MAX(D29,D32),0)</f>
        <v>0</v>
      </c>
      <c r="E33" s="51">
        <f t="shared" ref="E33:G33" si="13">IF(E28="EVET",MAX(E29,E32),0)</f>
        <v>0</v>
      </c>
      <c r="F33" s="51">
        <f t="shared" si="13"/>
        <v>0</v>
      </c>
      <c r="G33" s="51">
        <f t="shared" si="13"/>
        <v>0</v>
      </c>
      <c r="H33" s="38"/>
      <c r="J33" s="329"/>
      <c r="L33" s="329"/>
      <c r="N33" s="329"/>
      <c r="P33" s="329"/>
    </row>
    <row r="34" spans="3:16" x14ac:dyDescent="0.3">
      <c r="C34" s="45" t="s">
        <v>37</v>
      </c>
      <c r="D34" s="50">
        <v>0.2</v>
      </c>
      <c r="E34" s="56">
        <v>0.2</v>
      </c>
      <c r="F34" s="50">
        <v>0.2</v>
      </c>
      <c r="G34" s="62">
        <v>0.2</v>
      </c>
      <c r="H34" s="37"/>
      <c r="J34" s="329"/>
      <c r="L34" s="329"/>
      <c r="N34" s="329"/>
      <c r="P34" s="329"/>
    </row>
    <row r="35" spans="3:16" x14ac:dyDescent="0.3">
      <c r="C35" s="45" t="s">
        <v>34</v>
      </c>
      <c r="D35" s="51">
        <f>D33*D34</f>
        <v>0</v>
      </c>
      <c r="E35" s="57">
        <f t="shared" ref="E35" si="14">E33*E34</f>
        <v>0</v>
      </c>
      <c r="F35" s="51">
        <f t="shared" ref="F35" si="15">F33*F34</f>
        <v>0</v>
      </c>
      <c r="G35" s="63">
        <f t="shared" ref="G35" si="16">G33*G34</f>
        <v>0</v>
      </c>
      <c r="H35" s="38"/>
      <c r="J35" s="329"/>
      <c r="L35" s="329"/>
      <c r="N35" s="329"/>
      <c r="P35" s="329"/>
    </row>
    <row r="36" spans="3:16" ht="43.2" x14ac:dyDescent="0.3">
      <c r="C36" s="45" t="s">
        <v>109</v>
      </c>
      <c r="D36" s="50">
        <v>0.15</v>
      </c>
      <c r="E36" s="56">
        <v>0.15</v>
      </c>
      <c r="F36" s="50">
        <v>0.15</v>
      </c>
      <c r="G36" s="62">
        <v>0.15</v>
      </c>
      <c r="H36" s="37"/>
      <c r="J36" s="329"/>
      <c r="L36" s="329"/>
      <c r="N36" s="329"/>
      <c r="P36" s="329"/>
    </row>
    <row r="37" spans="3:16" ht="15" thickBot="1" x14ac:dyDescent="0.35">
      <c r="C37" s="47" t="s">
        <v>33</v>
      </c>
      <c r="D37" s="52">
        <f>D33*D36</f>
        <v>0</v>
      </c>
      <c r="E37" s="58">
        <f t="shared" ref="E37" si="17">E33*E36</f>
        <v>0</v>
      </c>
      <c r="F37" s="52">
        <f t="shared" ref="F37" si="18">F33*F36</f>
        <v>0</v>
      </c>
      <c r="G37" s="64">
        <f t="shared" ref="G37" si="19">G33*G36</f>
        <v>0</v>
      </c>
      <c r="H37" s="38"/>
      <c r="J37" s="330"/>
      <c r="L37" s="330"/>
      <c r="N37" s="330"/>
      <c r="P37" s="330"/>
    </row>
    <row r="38" spans="3:16" s="31" customFormat="1" ht="15" customHeight="1" thickBot="1" x14ac:dyDescent="0.35">
      <c r="D38" s="33"/>
      <c r="E38" s="33"/>
      <c r="F38" s="33"/>
      <c r="G38" s="33"/>
      <c r="H38" s="36"/>
      <c r="J38" s="36" t="s">
        <v>155</v>
      </c>
      <c r="K38" s="33"/>
      <c r="L38" s="36" t="s">
        <v>156</v>
      </c>
      <c r="N38" s="36" t="s">
        <v>155</v>
      </c>
      <c r="O38" s="33"/>
      <c r="P38" s="36" t="s">
        <v>156</v>
      </c>
    </row>
    <row r="39" spans="3:16" ht="42" x14ac:dyDescent="0.3">
      <c r="C39" s="43" t="s">
        <v>42</v>
      </c>
      <c r="D39" s="48">
        <v>2018</v>
      </c>
      <c r="E39" s="48">
        <v>2019</v>
      </c>
      <c r="F39" s="48">
        <v>2020</v>
      </c>
      <c r="G39" s="48">
        <v>2021</v>
      </c>
      <c r="H39" s="36"/>
      <c r="J39" s="327">
        <f>SUM(D47:H47)</f>
        <v>0</v>
      </c>
      <c r="L39" s="327">
        <f>J39*90/100</f>
        <v>0</v>
      </c>
      <c r="N39" s="327">
        <f>SUM(D49:H49)</f>
        <v>0</v>
      </c>
      <c r="P39" s="327">
        <f>N39*90/100</f>
        <v>0</v>
      </c>
    </row>
    <row r="40" spans="3:16" ht="16.2" customHeight="1" x14ac:dyDescent="0.3">
      <c r="C40" s="44" t="s">
        <v>159</v>
      </c>
      <c r="D40" s="41" t="s">
        <v>12</v>
      </c>
      <c r="E40" s="41" t="s">
        <v>12</v>
      </c>
      <c r="F40" s="41" t="s">
        <v>12</v>
      </c>
      <c r="G40" s="41" t="s">
        <v>12</v>
      </c>
      <c r="H40" s="36"/>
      <c r="J40" s="328"/>
      <c r="L40" s="328"/>
      <c r="N40" s="328"/>
      <c r="P40" s="328"/>
    </row>
    <row r="41" spans="3:16" ht="14.4" customHeight="1" x14ac:dyDescent="0.3">
      <c r="C41" s="45" t="s">
        <v>36</v>
      </c>
      <c r="D41" s="60">
        <v>9400</v>
      </c>
      <c r="E41" s="60">
        <v>9960</v>
      </c>
      <c r="F41" s="60">
        <v>10580</v>
      </c>
      <c r="G41" s="49">
        <v>75000</v>
      </c>
      <c r="H41" s="27"/>
      <c r="J41" s="329"/>
      <c r="L41" s="329"/>
      <c r="N41" s="329"/>
      <c r="P41" s="329"/>
    </row>
    <row r="42" spans="3:16" ht="14.4" customHeight="1" x14ac:dyDescent="0.3">
      <c r="C42" s="45" t="s">
        <v>29</v>
      </c>
      <c r="D42" s="22"/>
      <c r="E42" s="22"/>
      <c r="F42" s="22"/>
      <c r="G42" s="22"/>
      <c r="H42" s="28"/>
      <c r="J42" s="329"/>
      <c r="L42" s="329"/>
      <c r="N42" s="329"/>
      <c r="P42" s="329"/>
    </row>
    <row r="43" spans="3:16" ht="14.4" customHeight="1" x14ac:dyDescent="0.3">
      <c r="C43" s="46" t="s">
        <v>35</v>
      </c>
      <c r="D43" s="50">
        <v>0.35</v>
      </c>
      <c r="E43" s="50">
        <v>0.3</v>
      </c>
      <c r="F43" s="50">
        <v>0.25</v>
      </c>
      <c r="G43" s="50">
        <v>0.2</v>
      </c>
      <c r="H43" s="37"/>
      <c r="J43" s="329"/>
      <c r="L43" s="329"/>
      <c r="N43" s="329"/>
      <c r="P43" s="329"/>
    </row>
    <row r="44" spans="3:16" ht="14.4" customHeight="1" x14ac:dyDescent="0.3">
      <c r="C44" s="45" t="s">
        <v>30</v>
      </c>
      <c r="D44" s="49">
        <f>IF(D40="EVET",D42*D43,0)</f>
        <v>0</v>
      </c>
      <c r="E44" s="49">
        <f t="shared" ref="E44:G44" si="20">IF(E40="EVET",E42*E43,0)</f>
        <v>0</v>
      </c>
      <c r="F44" s="49">
        <f t="shared" si="20"/>
        <v>0</v>
      </c>
      <c r="G44" s="49">
        <f t="shared" si="20"/>
        <v>0</v>
      </c>
      <c r="H44" s="28"/>
      <c r="J44" s="329"/>
      <c r="L44" s="329"/>
      <c r="N44" s="329"/>
      <c r="P44" s="329"/>
    </row>
    <row r="45" spans="3:16" ht="14.4" customHeight="1" x14ac:dyDescent="0.3">
      <c r="C45" s="45" t="s">
        <v>31</v>
      </c>
      <c r="D45" s="51">
        <f>IF(D40="EVET",MAX(D41,D44),0)</f>
        <v>0</v>
      </c>
      <c r="E45" s="51">
        <f t="shared" ref="E45:G45" si="21">IF(E40="EVET",MAX(E41,E44),0)</f>
        <v>0</v>
      </c>
      <c r="F45" s="51">
        <f t="shared" si="21"/>
        <v>0</v>
      </c>
      <c r="G45" s="51">
        <f t="shared" si="21"/>
        <v>0</v>
      </c>
      <c r="H45" s="38"/>
      <c r="J45" s="329"/>
      <c r="L45" s="329"/>
      <c r="N45" s="329"/>
      <c r="P45" s="329"/>
    </row>
    <row r="46" spans="3:16" ht="14.4" customHeight="1" x14ac:dyDescent="0.3">
      <c r="C46" s="45" t="s">
        <v>37</v>
      </c>
      <c r="D46" s="50">
        <v>0.2</v>
      </c>
      <c r="E46" s="50">
        <v>0.2</v>
      </c>
      <c r="F46" s="50">
        <v>0.2</v>
      </c>
      <c r="G46" s="50">
        <v>0.2</v>
      </c>
      <c r="H46" s="37"/>
      <c r="J46" s="329"/>
      <c r="L46" s="329"/>
      <c r="N46" s="329"/>
      <c r="P46" s="329"/>
    </row>
    <row r="47" spans="3:16" ht="14.4" customHeight="1" x14ac:dyDescent="0.3">
      <c r="C47" s="45" t="s">
        <v>34</v>
      </c>
      <c r="D47" s="51">
        <f>D45*D46</f>
        <v>0</v>
      </c>
      <c r="E47" s="51">
        <f t="shared" ref="E47" si="22">E45*E46</f>
        <v>0</v>
      </c>
      <c r="F47" s="51">
        <f t="shared" ref="F47:G47" si="23">F45*F46</f>
        <v>0</v>
      </c>
      <c r="G47" s="51">
        <f t="shared" si="23"/>
        <v>0</v>
      </c>
      <c r="H47" s="38"/>
      <c r="J47" s="329"/>
      <c r="L47" s="329"/>
      <c r="N47" s="329"/>
      <c r="P47" s="329"/>
    </row>
    <row r="48" spans="3:16" ht="43.2" x14ac:dyDescent="0.3">
      <c r="C48" s="45" t="s">
        <v>109</v>
      </c>
      <c r="D48" s="50">
        <v>0.15</v>
      </c>
      <c r="E48" s="50">
        <v>0.15</v>
      </c>
      <c r="F48" s="50">
        <v>0.15</v>
      </c>
      <c r="G48" s="50">
        <v>0.15</v>
      </c>
      <c r="H48" s="37"/>
      <c r="J48" s="329"/>
      <c r="L48" s="329"/>
      <c r="N48" s="329"/>
      <c r="P48" s="329"/>
    </row>
    <row r="49" spans="3:16" ht="15" customHeight="1" thickBot="1" x14ac:dyDescent="0.35">
      <c r="C49" s="47" t="s">
        <v>33</v>
      </c>
      <c r="D49" s="52">
        <f>D45*D48</f>
        <v>0</v>
      </c>
      <c r="E49" s="52">
        <f t="shared" ref="E49" si="24">E45*E48</f>
        <v>0</v>
      </c>
      <c r="F49" s="52">
        <f t="shared" ref="F49:G49" si="25">F45*F48</f>
        <v>0</v>
      </c>
      <c r="G49" s="52">
        <f t="shared" si="25"/>
        <v>0</v>
      </c>
      <c r="H49" s="38"/>
      <c r="J49" s="330"/>
      <c r="L49" s="330"/>
      <c r="N49" s="330"/>
      <c r="P49" s="330"/>
    </row>
    <row r="50" spans="3:16" s="31" customFormat="1" ht="15" thickBot="1" x14ac:dyDescent="0.35">
      <c r="D50" s="33"/>
      <c r="E50" s="33"/>
      <c r="F50" s="33"/>
      <c r="G50" s="33"/>
      <c r="H50" s="33"/>
      <c r="J50" s="36" t="s">
        <v>155</v>
      </c>
      <c r="K50" s="33"/>
      <c r="L50" s="36" t="s">
        <v>156</v>
      </c>
      <c r="N50" s="36" t="s">
        <v>155</v>
      </c>
      <c r="O50" s="33"/>
      <c r="P50" s="36" t="s">
        <v>156</v>
      </c>
    </row>
    <row r="51" spans="3:16" ht="42" x14ac:dyDescent="0.3">
      <c r="C51" s="43" t="s">
        <v>43</v>
      </c>
      <c r="D51" s="48">
        <v>2018</v>
      </c>
      <c r="E51" s="59">
        <v>2019</v>
      </c>
      <c r="F51" s="48">
        <v>2020</v>
      </c>
      <c r="G51" s="65">
        <v>2021</v>
      </c>
      <c r="H51" s="36"/>
      <c r="J51" s="327">
        <f>SUM(D59:G59)</f>
        <v>0</v>
      </c>
      <c r="L51" s="327">
        <f>J51*90/100</f>
        <v>0</v>
      </c>
      <c r="N51" s="327">
        <f>SUM(D61:H61)</f>
        <v>0</v>
      </c>
      <c r="P51" s="327">
        <f>N51*90/100</f>
        <v>0</v>
      </c>
    </row>
    <row r="52" spans="3:16" x14ac:dyDescent="0.3">
      <c r="C52" s="44" t="s">
        <v>159</v>
      </c>
      <c r="D52" s="41" t="s">
        <v>12</v>
      </c>
      <c r="E52" s="41" t="s">
        <v>12</v>
      </c>
      <c r="F52" s="41" t="s">
        <v>12</v>
      </c>
      <c r="G52" s="41" t="s">
        <v>12</v>
      </c>
      <c r="H52" s="36"/>
      <c r="J52" s="328"/>
      <c r="L52" s="328"/>
      <c r="N52" s="328"/>
      <c r="P52" s="328"/>
    </row>
    <row r="53" spans="3:16" x14ac:dyDescent="0.3">
      <c r="C53" s="67" t="s">
        <v>36</v>
      </c>
      <c r="D53" s="60">
        <v>37600</v>
      </c>
      <c r="E53" s="61">
        <v>39840</v>
      </c>
      <c r="F53" s="60">
        <v>42320</v>
      </c>
      <c r="G53" s="66">
        <v>44960</v>
      </c>
      <c r="H53" s="27"/>
      <c r="J53" s="329"/>
      <c r="L53" s="329"/>
      <c r="N53" s="329"/>
      <c r="P53" s="329"/>
    </row>
    <row r="54" spans="3:16" x14ac:dyDescent="0.3">
      <c r="C54" s="45" t="s">
        <v>29</v>
      </c>
      <c r="D54" s="22"/>
      <c r="E54" s="20"/>
      <c r="F54" s="22"/>
      <c r="G54" s="21"/>
      <c r="H54" s="28"/>
      <c r="J54" s="329"/>
      <c r="L54" s="329"/>
      <c r="N54" s="329"/>
      <c r="P54" s="329"/>
    </row>
    <row r="55" spans="3:16" x14ac:dyDescent="0.3">
      <c r="C55" s="45" t="s">
        <v>35</v>
      </c>
      <c r="D55" s="50">
        <v>0.35</v>
      </c>
      <c r="E55" s="56">
        <v>0.3</v>
      </c>
      <c r="F55" s="50">
        <v>0.25</v>
      </c>
      <c r="G55" s="62">
        <v>0.2</v>
      </c>
      <c r="H55" s="37"/>
      <c r="J55" s="329"/>
      <c r="L55" s="329"/>
      <c r="N55" s="329"/>
      <c r="P55" s="329"/>
    </row>
    <row r="56" spans="3:16" x14ac:dyDescent="0.3">
      <c r="C56" s="45" t="s">
        <v>204</v>
      </c>
      <c r="D56" s="70">
        <f>IF(D52="EVET",D54*D55,0)</f>
        <v>0</v>
      </c>
      <c r="E56" s="70">
        <f t="shared" ref="E56:G56" si="26">IF(E52="EVET",E54*E55,0)</f>
        <v>0</v>
      </c>
      <c r="F56" s="70">
        <f t="shared" si="26"/>
        <v>0</v>
      </c>
      <c r="G56" s="70">
        <f t="shared" si="26"/>
        <v>0</v>
      </c>
      <c r="H56" s="28"/>
      <c r="J56" s="329"/>
      <c r="L56" s="329"/>
      <c r="N56" s="329"/>
      <c r="P56" s="329"/>
    </row>
    <row r="57" spans="3:16" x14ac:dyDescent="0.3">
      <c r="C57" s="45" t="s">
        <v>205</v>
      </c>
      <c r="D57" s="71">
        <f>IF(D52="EVET",MAX(D53,D56),0)</f>
        <v>0</v>
      </c>
      <c r="E57" s="71">
        <f>IF(E52="EVET",MAX(E53,E56),0)</f>
        <v>0</v>
      </c>
      <c r="F57" s="71">
        <f>IF(F52="EVET",MAX(F53,F56),0)</f>
        <v>0</v>
      </c>
      <c r="G57" s="71">
        <f>IF(G52="EVET",MAX(G53,G56),0)</f>
        <v>0</v>
      </c>
      <c r="H57" s="38"/>
      <c r="J57" s="329"/>
      <c r="L57" s="329"/>
      <c r="N57" s="329"/>
      <c r="P57" s="329"/>
    </row>
    <row r="58" spans="3:16" x14ac:dyDescent="0.3">
      <c r="C58" s="45" t="s">
        <v>206</v>
      </c>
      <c r="D58" s="50">
        <v>0.2</v>
      </c>
      <c r="E58" s="56">
        <v>0.2</v>
      </c>
      <c r="F58" s="50">
        <v>0.2</v>
      </c>
      <c r="G58" s="62">
        <v>0.2</v>
      </c>
      <c r="H58" s="37"/>
      <c r="J58" s="329"/>
      <c r="L58" s="329"/>
      <c r="N58" s="329"/>
      <c r="P58" s="329"/>
    </row>
    <row r="59" spans="3:16" x14ac:dyDescent="0.3">
      <c r="C59" s="68" t="s">
        <v>207</v>
      </c>
      <c r="D59" s="72">
        <f>D57*D58</f>
        <v>0</v>
      </c>
      <c r="E59" s="72">
        <f t="shared" ref="E59:G59" si="27">E57*E58</f>
        <v>0</v>
      </c>
      <c r="F59" s="72">
        <f t="shared" si="27"/>
        <v>0</v>
      </c>
      <c r="G59" s="72">
        <f t="shared" si="27"/>
        <v>0</v>
      </c>
      <c r="H59" s="38"/>
      <c r="J59" s="329"/>
      <c r="L59" s="329"/>
      <c r="N59" s="329"/>
      <c r="P59" s="329"/>
    </row>
    <row r="60" spans="3:16" ht="43.2" x14ac:dyDescent="0.3">
      <c r="C60" s="45" t="s">
        <v>208</v>
      </c>
      <c r="D60" s="50">
        <v>0.15</v>
      </c>
      <c r="E60" s="56">
        <v>0.15</v>
      </c>
      <c r="F60" s="50">
        <v>0.15</v>
      </c>
      <c r="G60" s="62">
        <v>0.15</v>
      </c>
      <c r="H60" s="37"/>
      <c r="J60" s="329"/>
      <c r="L60" s="329"/>
      <c r="N60" s="329"/>
      <c r="P60" s="329"/>
    </row>
    <row r="61" spans="3:16" ht="15" thickBot="1" x14ac:dyDescent="0.35">
      <c r="C61" s="69" t="s">
        <v>33</v>
      </c>
      <c r="D61" s="73">
        <f>D57*D60</f>
        <v>0</v>
      </c>
      <c r="E61" s="74">
        <f>E57*E60</f>
        <v>0</v>
      </c>
      <c r="F61" s="73">
        <f>F57*F60</f>
        <v>0</v>
      </c>
      <c r="G61" s="75">
        <f>G57*G60</f>
        <v>0</v>
      </c>
      <c r="H61" s="38"/>
      <c r="J61" s="330"/>
      <c r="L61" s="330"/>
      <c r="N61" s="330"/>
      <c r="P61" s="330"/>
    </row>
    <row r="62" spans="3:16" s="31" customFormat="1" ht="15" thickBot="1" x14ac:dyDescent="0.35">
      <c r="D62" s="33"/>
      <c r="E62" s="33"/>
      <c r="F62" s="33"/>
      <c r="G62" s="33"/>
      <c r="H62" s="33"/>
      <c r="J62" s="36" t="s">
        <v>155</v>
      </c>
      <c r="K62" s="33"/>
      <c r="L62" s="36" t="s">
        <v>156</v>
      </c>
      <c r="N62" s="36" t="s">
        <v>155</v>
      </c>
      <c r="O62" s="33"/>
      <c r="P62" s="36" t="s">
        <v>156</v>
      </c>
    </row>
    <row r="63" spans="3:16" ht="21" x14ac:dyDescent="0.3">
      <c r="C63" s="43" t="s">
        <v>44</v>
      </c>
      <c r="D63" s="48">
        <v>2018</v>
      </c>
      <c r="E63" s="48">
        <v>2019</v>
      </c>
      <c r="F63" s="59">
        <v>2020</v>
      </c>
      <c r="G63" s="48">
        <v>2021</v>
      </c>
      <c r="H63" s="36"/>
      <c r="J63" s="327">
        <f>SUM(D71:H71)</f>
        <v>0</v>
      </c>
      <c r="L63" s="327">
        <f>J63*90/100</f>
        <v>0</v>
      </c>
      <c r="N63" s="327">
        <f>SUM(D73:H73)</f>
        <v>0</v>
      </c>
      <c r="P63" s="327">
        <f>N63*90/100</f>
        <v>0</v>
      </c>
    </row>
    <row r="64" spans="3:16" x14ac:dyDescent="0.3">
      <c r="C64" s="44" t="s">
        <v>159</v>
      </c>
      <c r="D64" s="41" t="s">
        <v>12</v>
      </c>
      <c r="E64" s="41" t="s">
        <v>12</v>
      </c>
      <c r="F64" s="41" t="s">
        <v>12</v>
      </c>
      <c r="G64" s="41" t="s">
        <v>12</v>
      </c>
      <c r="H64" s="36"/>
      <c r="J64" s="328"/>
      <c r="L64" s="328"/>
      <c r="N64" s="328"/>
      <c r="P64" s="328"/>
    </row>
    <row r="65" spans="1:32" x14ac:dyDescent="0.3">
      <c r="C65" s="45" t="s">
        <v>36</v>
      </c>
      <c r="D65" s="60">
        <v>63800</v>
      </c>
      <c r="E65" s="60">
        <v>66400</v>
      </c>
      <c r="F65" s="61">
        <v>70500</v>
      </c>
      <c r="G65" s="60">
        <v>75000</v>
      </c>
      <c r="H65" s="27"/>
      <c r="J65" s="329"/>
      <c r="L65" s="329"/>
      <c r="N65" s="329"/>
      <c r="P65" s="329"/>
    </row>
    <row r="66" spans="1:32" x14ac:dyDescent="0.3">
      <c r="C66" s="45" t="s">
        <v>29</v>
      </c>
      <c r="D66" s="22"/>
      <c r="E66" s="22"/>
      <c r="F66" s="20"/>
      <c r="G66" s="22"/>
      <c r="H66" s="28"/>
      <c r="J66" s="329"/>
      <c r="L66" s="329"/>
      <c r="N66" s="329"/>
      <c r="P66" s="329"/>
    </row>
    <row r="67" spans="1:32" x14ac:dyDescent="0.3">
      <c r="C67" s="46" t="s">
        <v>35</v>
      </c>
      <c r="D67" s="50">
        <v>0.35</v>
      </c>
      <c r="E67" s="50">
        <v>0.3</v>
      </c>
      <c r="F67" s="56">
        <v>0.25</v>
      </c>
      <c r="G67" s="50">
        <v>0.2</v>
      </c>
      <c r="H67" s="37"/>
      <c r="J67" s="329"/>
      <c r="L67" s="329"/>
      <c r="N67" s="329"/>
      <c r="P67" s="329"/>
    </row>
    <row r="68" spans="1:32" x14ac:dyDescent="0.3">
      <c r="C68" s="45" t="s">
        <v>30</v>
      </c>
      <c r="D68" s="49">
        <f>IF(D64="EVET",D66*D67,0)</f>
        <v>0</v>
      </c>
      <c r="E68" s="49">
        <f t="shared" ref="E68:G68" si="28">IF(E64="EVET",E66*E67,0)</f>
        <v>0</v>
      </c>
      <c r="F68" s="49">
        <f t="shared" si="28"/>
        <v>0</v>
      </c>
      <c r="G68" s="49">
        <f t="shared" si="28"/>
        <v>0</v>
      </c>
      <c r="H68" s="28"/>
      <c r="J68" s="329"/>
      <c r="L68" s="329"/>
      <c r="N68" s="329"/>
      <c r="P68" s="329"/>
    </row>
    <row r="69" spans="1:32" x14ac:dyDescent="0.3">
      <c r="C69" s="45" t="s">
        <v>31</v>
      </c>
      <c r="D69" s="51">
        <f>IF(D64="EVET",MAX(D65,D68),0)</f>
        <v>0</v>
      </c>
      <c r="E69" s="51">
        <f t="shared" ref="E69:G69" si="29">IF(E64="EVET",MAX(E65,E68),0)</f>
        <v>0</v>
      </c>
      <c r="F69" s="51">
        <f t="shared" si="29"/>
        <v>0</v>
      </c>
      <c r="G69" s="51">
        <f t="shared" si="29"/>
        <v>0</v>
      </c>
      <c r="H69" s="38"/>
      <c r="J69" s="329"/>
      <c r="L69" s="329"/>
      <c r="N69" s="329"/>
      <c r="P69" s="329"/>
    </row>
    <row r="70" spans="1:32" x14ac:dyDescent="0.3">
      <c r="C70" s="45" t="s">
        <v>37</v>
      </c>
      <c r="D70" s="50">
        <v>0.2</v>
      </c>
      <c r="E70" s="50">
        <v>0.2</v>
      </c>
      <c r="F70" s="56">
        <v>0.2</v>
      </c>
      <c r="G70" s="50">
        <v>0.2</v>
      </c>
      <c r="H70" s="37"/>
      <c r="J70" s="329"/>
      <c r="L70" s="329"/>
      <c r="N70" s="329"/>
      <c r="P70" s="329"/>
    </row>
    <row r="71" spans="1:32" x14ac:dyDescent="0.3">
      <c r="C71" s="45" t="s">
        <v>34</v>
      </c>
      <c r="D71" s="51">
        <f>D69*D70</f>
        <v>0</v>
      </c>
      <c r="E71" s="51">
        <f t="shared" ref="E71" si="30">E69*E70</f>
        <v>0</v>
      </c>
      <c r="F71" s="57">
        <f t="shared" ref="F71" si="31">F69*F70</f>
        <v>0</v>
      </c>
      <c r="G71" s="51">
        <f t="shared" ref="G71" si="32">G69*G70</f>
        <v>0</v>
      </c>
      <c r="H71" s="38"/>
      <c r="J71" s="329"/>
      <c r="L71" s="329"/>
      <c r="N71" s="329"/>
      <c r="P71" s="329"/>
    </row>
    <row r="72" spans="1:32" ht="43.2" x14ac:dyDescent="0.3">
      <c r="C72" s="45" t="s">
        <v>109</v>
      </c>
      <c r="D72" s="50">
        <v>0.15</v>
      </c>
      <c r="E72" s="50">
        <v>0.15</v>
      </c>
      <c r="F72" s="56">
        <v>0.15</v>
      </c>
      <c r="G72" s="50">
        <v>0.15</v>
      </c>
      <c r="H72" s="37"/>
      <c r="J72" s="329"/>
      <c r="L72" s="329"/>
      <c r="N72" s="329"/>
      <c r="P72" s="329"/>
    </row>
    <row r="73" spans="1:32" ht="15" thickBot="1" x14ac:dyDescent="0.35">
      <c r="C73" s="47" t="s">
        <v>33</v>
      </c>
      <c r="D73" s="52">
        <f>D69*D72</f>
        <v>0</v>
      </c>
      <c r="E73" s="52">
        <f t="shared" ref="E73" si="33">E69*E72</f>
        <v>0</v>
      </c>
      <c r="F73" s="58">
        <f t="shared" ref="F73" si="34">F69*F72</f>
        <v>0</v>
      </c>
      <c r="G73" s="52">
        <f t="shared" ref="G73" si="35">G69*G72</f>
        <v>0</v>
      </c>
      <c r="H73" s="38"/>
      <c r="J73" s="330"/>
      <c r="L73" s="330"/>
      <c r="N73" s="330"/>
      <c r="P73" s="330"/>
    </row>
    <row r="74" spans="1:32" s="31" customFormat="1" ht="15" thickBot="1" x14ac:dyDescent="0.35">
      <c r="D74" s="33"/>
      <c r="E74" s="33"/>
      <c r="F74" s="33"/>
      <c r="G74" s="33"/>
      <c r="H74" s="33"/>
      <c r="J74" s="36" t="s">
        <v>155</v>
      </c>
      <c r="K74" s="33"/>
      <c r="L74" s="36" t="s">
        <v>156</v>
      </c>
      <c r="N74" s="36" t="s">
        <v>155</v>
      </c>
      <c r="O74" s="33"/>
      <c r="P74" s="36" t="s">
        <v>156</v>
      </c>
    </row>
    <row r="75" spans="1:32" s="34" customFormat="1" ht="21" x14ac:dyDescent="0.3">
      <c r="A75" s="31"/>
      <c r="B75" s="31"/>
      <c r="C75" s="43" t="s">
        <v>41</v>
      </c>
      <c r="D75" s="48">
        <v>2018</v>
      </c>
      <c r="E75" s="59">
        <v>2019</v>
      </c>
      <c r="F75" s="48">
        <v>2020</v>
      </c>
      <c r="G75" s="65">
        <v>2021</v>
      </c>
      <c r="H75" s="36"/>
      <c r="I75" s="31"/>
      <c r="J75" s="327">
        <f>SUM(D83:G83)</f>
        <v>0</v>
      </c>
      <c r="K75" s="33"/>
      <c r="L75" s="327">
        <f>J75*90/100</f>
        <v>0</v>
      </c>
      <c r="M75" s="31"/>
      <c r="N75" s="327">
        <f>SUM(D85:G85)</f>
        <v>0</v>
      </c>
      <c r="O75" s="33"/>
      <c r="P75" s="327">
        <f>N75*90/100</f>
        <v>0</v>
      </c>
      <c r="Q75" s="31"/>
      <c r="R75" s="31"/>
      <c r="S75" s="31"/>
      <c r="T75" s="31"/>
      <c r="U75" s="31"/>
      <c r="V75" s="31"/>
      <c r="W75" s="31"/>
      <c r="X75" s="31"/>
      <c r="Y75" s="31"/>
      <c r="Z75" s="31"/>
      <c r="AA75" s="31"/>
      <c r="AB75" s="31"/>
      <c r="AC75" s="31"/>
      <c r="AD75" s="31"/>
      <c r="AE75" s="31"/>
      <c r="AF75" s="31"/>
    </row>
    <row r="76" spans="1:32" s="34" customFormat="1" x14ac:dyDescent="0.3">
      <c r="A76" s="31"/>
      <c r="B76" s="31"/>
      <c r="C76" s="44" t="s">
        <v>159</v>
      </c>
      <c r="D76" s="41" t="s">
        <v>12</v>
      </c>
      <c r="E76" s="41" t="s">
        <v>12</v>
      </c>
      <c r="F76" s="41" t="s">
        <v>12</v>
      </c>
      <c r="G76" s="41" t="s">
        <v>12</v>
      </c>
      <c r="H76" s="36"/>
      <c r="I76" s="31"/>
      <c r="J76" s="328"/>
      <c r="K76" s="33"/>
      <c r="L76" s="328"/>
      <c r="M76" s="31"/>
      <c r="N76" s="328"/>
      <c r="O76" s="33"/>
      <c r="P76" s="328"/>
      <c r="Q76" s="31"/>
      <c r="R76" s="31"/>
      <c r="S76" s="31"/>
      <c r="T76" s="31"/>
      <c r="U76" s="31"/>
      <c r="V76" s="31"/>
      <c r="W76" s="31"/>
      <c r="X76" s="31"/>
      <c r="Y76" s="31"/>
      <c r="Z76" s="31"/>
      <c r="AA76" s="31"/>
      <c r="AB76" s="31"/>
      <c r="AC76" s="31"/>
      <c r="AD76" s="31"/>
      <c r="AE76" s="31"/>
      <c r="AF76" s="31"/>
    </row>
    <row r="77" spans="1:32" s="34" customFormat="1" x14ac:dyDescent="0.3">
      <c r="A77" s="31"/>
      <c r="B77" s="31"/>
      <c r="C77" s="45" t="s">
        <v>36</v>
      </c>
      <c r="D77" s="60">
        <v>200000</v>
      </c>
      <c r="E77" s="61">
        <v>215000</v>
      </c>
      <c r="F77" s="60">
        <v>230000</v>
      </c>
      <c r="G77" s="66">
        <v>260000</v>
      </c>
      <c r="H77" s="326"/>
      <c r="I77" s="31"/>
      <c r="J77" s="329"/>
      <c r="K77" s="33"/>
      <c r="L77" s="329"/>
      <c r="M77" s="31"/>
      <c r="N77" s="329"/>
      <c r="O77" s="33"/>
      <c r="P77" s="329"/>
      <c r="Q77" s="31"/>
      <c r="R77" s="31"/>
      <c r="S77" s="31"/>
      <c r="T77" s="31"/>
      <c r="U77" s="31"/>
      <c r="V77" s="31"/>
      <c r="W77" s="31"/>
      <c r="X77" s="31"/>
      <c r="Y77" s="31"/>
      <c r="Z77" s="31"/>
      <c r="AA77" s="31"/>
      <c r="AB77" s="31"/>
      <c r="AC77" s="31"/>
      <c r="AD77" s="31"/>
      <c r="AE77" s="31"/>
      <c r="AF77" s="31"/>
    </row>
    <row r="78" spans="1:32" s="34" customFormat="1" x14ac:dyDescent="0.3">
      <c r="A78" s="31"/>
      <c r="B78" s="31"/>
      <c r="C78" s="45" t="s">
        <v>29</v>
      </c>
      <c r="D78" s="22"/>
      <c r="E78" s="20"/>
      <c r="F78" s="22"/>
      <c r="G78" s="21"/>
      <c r="H78" s="326"/>
      <c r="I78" s="31"/>
      <c r="J78" s="329"/>
      <c r="K78" s="33"/>
      <c r="L78" s="329"/>
      <c r="M78" s="31"/>
      <c r="N78" s="329"/>
      <c r="O78" s="33"/>
      <c r="P78" s="329"/>
      <c r="Q78" s="31"/>
      <c r="R78" s="31"/>
      <c r="S78" s="31"/>
      <c r="T78" s="31"/>
      <c r="U78" s="31"/>
      <c r="V78" s="31"/>
      <c r="W78" s="31"/>
      <c r="X78" s="31"/>
      <c r="Y78" s="31"/>
      <c r="Z78" s="31"/>
      <c r="AA78" s="31"/>
      <c r="AB78" s="31"/>
      <c r="AC78" s="31"/>
      <c r="AD78" s="31"/>
      <c r="AE78" s="31"/>
      <c r="AF78" s="31"/>
    </row>
    <row r="79" spans="1:32" s="34" customFormat="1" x14ac:dyDescent="0.3">
      <c r="A79" s="31"/>
      <c r="B79" s="31"/>
      <c r="C79" s="46" t="s">
        <v>35</v>
      </c>
      <c r="D79" s="50">
        <v>0.35</v>
      </c>
      <c r="E79" s="56">
        <v>0.3</v>
      </c>
      <c r="F79" s="50">
        <v>0.25</v>
      </c>
      <c r="G79" s="62">
        <v>0.2</v>
      </c>
      <c r="H79" s="326"/>
      <c r="I79" s="31"/>
      <c r="J79" s="329"/>
      <c r="K79" s="33"/>
      <c r="L79" s="329"/>
      <c r="M79" s="31"/>
      <c r="N79" s="329"/>
      <c r="O79" s="33"/>
      <c r="P79" s="329"/>
      <c r="Q79" s="31"/>
      <c r="R79" s="31"/>
      <c r="S79" s="31"/>
      <c r="T79" s="31"/>
      <c r="U79" s="31"/>
      <c r="V79" s="31"/>
      <c r="W79" s="31"/>
      <c r="X79" s="31"/>
      <c r="Y79" s="31"/>
      <c r="Z79" s="31"/>
      <c r="AA79" s="31"/>
      <c r="AB79" s="31"/>
      <c r="AC79" s="31"/>
      <c r="AD79" s="31"/>
      <c r="AE79" s="31"/>
      <c r="AF79" s="31"/>
    </row>
    <row r="80" spans="1:32" s="34" customFormat="1" x14ac:dyDescent="0.3">
      <c r="A80" s="31"/>
      <c r="B80" s="31"/>
      <c r="C80" s="45" t="s">
        <v>30</v>
      </c>
      <c r="D80" s="49">
        <f>IF(D76="EVET",D78*D79,0)</f>
        <v>0</v>
      </c>
      <c r="E80" s="76">
        <f t="shared" ref="E80" si="36">E78*E79</f>
        <v>0</v>
      </c>
      <c r="F80" s="49">
        <f t="shared" ref="F80" si="37">F78*F79</f>
        <v>0</v>
      </c>
      <c r="G80" s="77">
        <f t="shared" ref="G80" si="38">G78*G79</f>
        <v>0</v>
      </c>
      <c r="H80" s="326"/>
      <c r="I80" s="31"/>
      <c r="J80" s="329"/>
      <c r="K80" s="33"/>
      <c r="L80" s="329"/>
      <c r="M80" s="31"/>
      <c r="N80" s="329"/>
      <c r="O80" s="33"/>
      <c r="P80" s="329"/>
      <c r="Q80" s="31"/>
      <c r="R80" s="31"/>
      <c r="S80" s="31"/>
      <c r="T80" s="31"/>
      <c r="U80" s="31"/>
      <c r="V80" s="31"/>
      <c r="W80" s="31"/>
      <c r="X80" s="31"/>
      <c r="Y80" s="31"/>
      <c r="Z80" s="31"/>
      <c r="AA80" s="31"/>
      <c r="AB80" s="31"/>
      <c r="AC80" s="31"/>
      <c r="AD80" s="31"/>
      <c r="AE80" s="31"/>
      <c r="AF80" s="31"/>
    </row>
    <row r="81" spans="1:32" s="34" customFormat="1" x14ac:dyDescent="0.3">
      <c r="A81" s="31"/>
      <c r="B81" s="31"/>
      <c r="C81" s="45" t="s">
        <v>31</v>
      </c>
      <c r="D81" s="51">
        <f>IF(D76="EVET",MAX(D77,D80),0)</f>
        <v>0</v>
      </c>
      <c r="E81" s="51">
        <f t="shared" ref="E81:G81" si="39">IF(E76="EVET",MAX(E77,E80),0)</f>
        <v>0</v>
      </c>
      <c r="F81" s="51">
        <f t="shared" si="39"/>
        <v>0</v>
      </c>
      <c r="G81" s="51">
        <f t="shared" si="39"/>
        <v>0</v>
      </c>
      <c r="H81" s="326"/>
      <c r="I81" s="31"/>
      <c r="J81" s="329"/>
      <c r="K81" s="33"/>
      <c r="L81" s="329"/>
      <c r="M81" s="31"/>
      <c r="N81" s="329"/>
      <c r="O81" s="33"/>
      <c r="P81" s="329"/>
      <c r="Q81" s="31"/>
      <c r="R81" s="31"/>
      <c r="S81" s="31"/>
      <c r="T81" s="31"/>
      <c r="U81" s="31"/>
      <c r="V81" s="31"/>
      <c r="W81" s="31"/>
      <c r="X81" s="31"/>
      <c r="Y81" s="31"/>
      <c r="Z81" s="31"/>
      <c r="AA81" s="31"/>
      <c r="AB81" s="31"/>
      <c r="AC81" s="31"/>
      <c r="AD81" s="31"/>
      <c r="AE81" s="31"/>
      <c r="AF81" s="31"/>
    </row>
    <row r="82" spans="1:32" s="34" customFormat="1" x14ac:dyDescent="0.3">
      <c r="A82" s="31"/>
      <c r="B82" s="31"/>
      <c r="C82" s="45" t="s">
        <v>37</v>
      </c>
      <c r="D82" s="50">
        <v>0.2</v>
      </c>
      <c r="E82" s="56">
        <v>0.2</v>
      </c>
      <c r="F82" s="50">
        <v>0.2</v>
      </c>
      <c r="G82" s="62">
        <v>0.2</v>
      </c>
      <c r="H82" s="326"/>
      <c r="I82" s="31"/>
      <c r="J82" s="329"/>
      <c r="K82" s="33"/>
      <c r="L82" s="329"/>
      <c r="M82" s="31"/>
      <c r="N82" s="329"/>
      <c r="O82" s="33"/>
      <c r="P82" s="329"/>
      <c r="Q82" s="31"/>
      <c r="R82" s="31"/>
      <c r="S82" s="31"/>
      <c r="T82" s="31"/>
      <c r="U82" s="31"/>
      <c r="V82" s="31"/>
      <c r="W82" s="31"/>
      <c r="X82" s="31"/>
      <c r="Y82" s="31"/>
      <c r="Z82" s="31"/>
      <c r="AA82" s="31"/>
      <c r="AB82" s="31"/>
      <c r="AC82" s="31"/>
      <c r="AD82" s="31"/>
      <c r="AE82" s="31"/>
      <c r="AF82" s="31"/>
    </row>
    <row r="83" spans="1:32" s="34" customFormat="1" x14ac:dyDescent="0.3">
      <c r="A83" s="31"/>
      <c r="B83" s="31"/>
      <c r="C83" s="45" t="s">
        <v>34</v>
      </c>
      <c r="D83" s="51">
        <f>D81*D82</f>
        <v>0</v>
      </c>
      <c r="E83" s="57">
        <f t="shared" ref="E83" si="40">E81*E82</f>
        <v>0</v>
      </c>
      <c r="F83" s="51">
        <f t="shared" ref="F83" si="41">F81*F82</f>
        <v>0</v>
      </c>
      <c r="G83" s="63">
        <f t="shared" ref="G83" si="42">G81*G82</f>
        <v>0</v>
      </c>
      <c r="H83" s="326"/>
      <c r="I83" s="31"/>
      <c r="J83" s="329"/>
      <c r="K83" s="33"/>
      <c r="L83" s="329"/>
      <c r="M83" s="31"/>
      <c r="N83" s="329"/>
      <c r="O83" s="33"/>
      <c r="P83" s="329"/>
      <c r="Q83" s="31"/>
      <c r="R83" s="31"/>
      <c r="S83" s="31"/>
      <c r="T83" s="31"/>
      <c r="U83" s="31"/>
      <c r="V83" s="31"/>
      <c r="W83" s="31"/>
      <c r="X83" s="31"/>
      <c r="Y83" s="31"/>
      <c r="Z83" s="31"/>
      <c r="AA83" s="31"/>
      <c r="AB83" s="31"/>
      <c r="AC83" s="31"/>
      <c r="AD83" s="31"/>
      <c r="AE83" s="31"/>
      <c r="AF83" s="31"/>
    </row>
    <row r="84" spans="1:32" s="34" customFormat="1" ht="43.2" x14ac:dyDescent="0.3">
      <c r="A84" s="31"/>
      <c r="B84" s="31"/>
      <c r="C84" s="45" t="s">
        <v>110</v>
      </c>
      <c r="D84" s="50">
        <v>0.15</v>
      </c>
      <c r="E84" s="56">
        <v>0.15</v>
      </c>
      <c r="F84" s="50">
        <v>0.15</v>
      </c>
      <c r="G84" s="62">
        <v>0.15</v>
      </c>
      <c r="H84" s="326"/>
      <c r="I84" s="31"/>
      <c r="J84" s="329"/>
      <c r="K84" s="33"/>
      <c r="L84" s="329"/>
      <c r="M84" s="31"/>
      <c r="N84" s="329"/>
      <c r="O84" s="33"/>
      <c r="P84" s="329"/>
      <c r="Q84" s="31"/>
      <c r="R84" s="31"/>
      <c r="S84" s="31"/>
      <c r="T84" s="31"/>
      <c r="U84" s="31"/>
      <c r="V84" s="31"/>
      <c r="W84" s="31"/>
      <c r="X84" s="31"/>
      <c r="Y84" s="31"/>
      <c r="Z84" s="31"/>
      <c r="AA84" s="31"/>
      <c r="AB84" s="31"/>
      <c r="AC84" s="31"/>
      <c r="AD84" s="31"/>
      <c r="AE84" s="31"/>
      <c r="AF84" s="31"/>
    </row>
    <row r="85" spans="1:32" s="34" customFormat="1" ht="15" thickBot="1" x14ac:dyDescent="0.35">
      <c r="A85" s="31"/>
      <c r="B85" s="31"/>
      <c r="C85" s="47" t="s">
        <v>33</v>
      </c>
      <c r="D85" s="52">
        <f>D81*D84</f>
        <v>0</v>
      </c>
      <c r="E85" s="58">
        <f t="shared" ref="E85" si="43">E81*E84</f>
        <v>0</v>
      </c>
      <c r="F85" s="52">
        <f t="shared" ref="F85" si="44">F81*F84</f>
        <v>0</v>
      </c>
      <c r="G85" s="64">
        <f t="shared" ref="G85" si="45">G81*G84</f>
        <v>0</v>
      </c>
      <c r="H85" s="326"/>
      <c r="I85" s="31"/>
      <c r="J85" s="330"/>
      <c r="K85" s="33"/>
      <c r="L85" s="330"/>
      <c r="M85" s="31"/>
      <c r="N85" s="330"/>
      <c r="O85" s="33"/>
      <c r="P85" s="330"/>
      <c r="Q85" s="31"/>
      <c r="R85" s="31"/>
      <c r="S85" s="31"/>
      <c r="T85" s="31"/>
      <c r="U85" s="31"/>
      <c r="V85" s="31"/>
      <c r="W85" s="31"/>
      <c r="X85" s="31"/>
      <c r="Y85" s="31"/>
      <c r="Z85" s="31"/>
      <c r="AA85" s="31"/>
      <c r="AB85" s="31"/>
      <c r="AC85" s="31"/>
      <c r="AD85" s="31"/>
      <c r="AE85" s="31"/>
      <c r="AF85" s="31"/>
    </row>
    <row r="86" spans="1:32" s="31" customFormat="1" x14ac:dyDescent="0.3">
      <c r="D86" s="33"/>
      <c r="E86" s="33"/>
      <c r="F86" s="33"/>
      <c r="G86" s="33"/>
      <c r="H86" s="33"/>
      <c r="J86" s="33"/>
      <c r="K86" s="33"/>
      <c r="L86" s="33"/>
      <c r="N86" s="33"/>
      <c r="O86" s="33"/>
      <c r="P86" s="33"/>
    </row>
    <row r="87" spans="1:32" s="31" customFormat="1" ht="15" thickBot="1" x14ac:dyDescent="0.35">
      <c r="D87" s="33"/>
      <c r="E87" s="33"/>
      <c r="F87" s="33"/>
      <c r="G87" s="33"/>
      <c r="H87" s="33"/>
      <c r="J87" s="33"/>
      <c r="K87" s="33"/>
      <c r="L87" s="33"/>
      <c r="N87" s="33"/>
      <c r="O87" s="33"/>
      <c r="P87" s="33"/>
    </row>
    <row r="88" spans="1:32" s="31" customFormat="1" ht="28.8" customHeight="1" thickBot="1" x14ac:dyDescent="0.35">
      <c r="C88" s="333" t="s">
        <v>48</v>
      </c>
      <c r="D88" s="334"/>
      <c r="E88" s="334"/>
      <c r="F88" s="334"/>
      <c r="G88" s="335"/>
      <c r="H88" s="33"/>
      <c r="J88" s="33"/>
      <c r="K88" s="33"/>
      <c r="L88" s="33"/>
      <c r="N88" s="33"/>
      <c r="O88" s="33"/>
      <c r="P88" s="33"/>
    </row>
    <row r="89" spans="1:32" s="31" customFormat="1" ht="15" thickBot="1" x14ac:dyDescent="0.35">
      <c r="D89" s="33"/>
      <c r="E89" s="33"/>
      <c r="F89" s="33"/>
      <c r="G89" s="33"/>
      <c r="H89" s="33"/>
      <c r="J89" s="33"/>
      <c r="K89" s="33"/>
      <c r="L89" s="33"/>
      <c r="N89" s="33"/>
      <c r="O89" s="33"/>
      <c r="P89" s="33"/>
    </row>
    <row r="90" spans="1:32" s="31" customFormat="1" ht="57.6" customHeight="1" thickBot="1" x14ac:dyDescent="0.35">
      <c r="C90" s="333" t="s">
        <v>49</v>
      </c>
      <c r="D90" s="334"/>
      <c r="E90" s="334"/>
      <c r="F90" s="334"/>
      <c r="G90" s="335"/>
      <c r="H90" s="33"/>
      <c r="J90" s="33"/>
      <c r="K90" s="33"/>
      <c r="L90" s="33"/>
      <c r="N90" s="33"/>
      <c r="O90" s="33"/>
      <c r="P90" s="33"/>
    </row>
    <row r="91" spans="1:32" s="31" customFormat="1" x14ac:dyDescent="0.3">
      <c r="D91" s="33"/>
      <c r="E91" s="33"/>
      <c r="F91" s="33"/>
      <c r="G91" s="33"/>
      <c r="H91" s="33"/>
      <c r="J91" s="33"/>
      <c r="K91" s="33"/>
      <c r="L91" s="33"/>
      <c r="N91" s="33"/>
      <c r="O91" s="33"/>
      <c r="P91" s="33"/>
    </row>
    <row r="92" spans="1:32" s="31" customFormat="1" x14ac:dyDescent="0.3">
      <c r="D92" s="33"/>
      <c r="E92" s="33"/>
      <c r="F92" s="33"/>
      <c r="G92" s="33"/>
      <c r="H92" s="33"/>
      <c r="J92" s="33"/>
      <c r="K92" s="33"/>
      <c r="L92" s="33"/>
      <c r="N92" s="33"/>
      <c r="O92" s="33"/>
      <c r="P92" s="33"/>
    </row>
    <row r="93" spans="1:32" s="31" customFormat="1" x14ac:dyDescent="0.3">
      <c r="D93" s="33"/>
      <c r="E93" s="33"/>
      <c r="F93" s="33"/>
      <c r="G93" s="33"/>
      <c r="H93" s="33"/>
      <c r="J93" s="33"/>
      <c r="K93" s="33"/>
      <c r="L93" s="33"/>
      <c r="N93" s="33"/>
      <c r="O93" s="33"/>
      <c r="P93" s="33"/>
    </row>
    <row r="94" spans="1:32" s="31" customFormat="1" x14ac:dyDescent="0.3">
      <c r="D94" s="33"/>
      <c r="E94" s="33"/>
      <c r="F94" s="33"/>
      <c r="G94" s="33"/>
      <c r="H94" s="33"/>
      <c r="J94" s="33"/>
      <c r="K94" s="33"/>
      <c r="L94" s="33"/>
      <c r="N94" s="33"/>
      <c r="O94" s="33"/>
      <c r="P94" s="33"/>
    </row>
    <row r="95" spans="1:32" s="31" customFormat="1" x14ac:dyDescent="0.3">
      <c r="D95" s="33"/>
      <c r="E95" s="33"/>
      <c r="F95" s="33"/>
      <c r="G95" s="33"/>
      <c r="H95" s="33"/>
      <c r="J95" s="33"/>
      <c r="K95" s="33"/>
      <c r="L95" s="33"/>
      <c r="N95" s="33"/>
      <c r="O95" s="33"/>
      <c r="P95" s="33"/>
    </row>
    <row r="96" spans="1:32" s="31" customFormat="1" x14ac:dyDescent="0.3">
      <c r="D96" s="33"/>
      <c r="E96" s="33"/>
      <c r="F96" s="33"/>
      <c r="G96" s="33"/>
      <c r="H96" s="33"/>
      <c r="J96" s="33"/>
      <c r="K96" s="33"/>
      <c r="L96" s="33"/>
      <c r="N96" s="33"/>
      <c r="O96" s="33"/>
      <c r="P96" s="33"/>
    </row>
    <row r="97" spans="4:16" s="31" customFormat="1" x14ac:dyDescent="0.3">
      <c r="D97" s="33"/>
      <c r="E97" s="33"/>
      <c r="F97" s="33"/>
      <c r="G97" s="33"/>
      <c r="H97" s="33"/>
      <c r="J97" s="33"/>
      <c r="K97" s="33"/>
      <c r="L97" s="33"/>
      <c r="N97" s="33"/>
      <c r="O97" s="33"/>
      <c r="P97" s="33"/>
    </row>
    <row r="98" spans="4:16" s="31" customFormat="1" x14ac:dyDescent="0.3">
      <c r="D98" s="33"/>
      <c r="E98" s="33"/>
      <c r="F98" s="33"/>
      <c r="G98" s="33"/>
      <c r="H98" s="33"/>
      <c r="J98" s="33"/>
      <c r="K98" s="33"/>
      <c r="L98" s="33"/>
      <c r="N98" s="33"/>
      <c r="O98" s="33"/>
      <c r="P98" s="33"/>
    </row>
    <row r="99" spans="4:16" s="31" customFormat="1" x14ac:dyDescent="0.3">
      <c r="D99" s="33"/>
      <c r="E99" s="33"/>
      <c r="F99" s="33"/>
      <c r="G99" s="33"/>
      <c r="H99" s="33"/>
      <c r="J99" s="33"/>
      <c r="K99" s="33"/>
      <c r="L99" s="33"/>
      <c r="N99" s="33"/>
      <c r="O99" s="33"/>
      <c r="P99" s="33"/>
    </row>
    <row r="100" spans="4:16" s="31" customFormat="1" x14ac:dyDescent="0.3">
      <c r="D100" s="33"/>
      <c r="E100" s="33"/>
      <c r="F100" s="33"/>
      <c r="G100" s="33"/>
      <c r="H100" s="33"/>
      <c r="J100" s="33"/>
      <c r="K100" s="33"/>
      <c r="L100" s="33"/>
      <c r="N100" s="33"/>
      <c r="O100" s="33"/>
      <c r="P100" s="33"/>
    </row>
    <row r="101" spans="4:16" s="31" customFormat="1" x14ac:dyDescent="0.3">
      <c r="D101" s="33"/>
      <c r="E101" s="33"/>
      <c r="F101" s="33"/>
      <c r="G101" s="33"/>
      <c r="H101" s="33"/>
      <c r="J101" s="33"/>
      <c r="K101" s="33"/>
      <c r="L101" s="33"/>
      <c r="N101" s="33"/>
      <c r="O101" s="33"/>
      <c r="P101" s="33"/>
    </row>
    <row r="102" spans="4:16" s="31" customFormat="1" x14ac:dyDescent="0.3">
      <c r="D102" s="33"/>
      <c r="E102" s="33"/>
      <c r="F102" s="33"/>
      <c r="G102" s="33"/>
      <c r="H102" s="33"/>
      <c r="J102" s="33"/>
      <c r="K102" s="33"/>
      <c r="L102" s="33"/>
      <c r="N102" s="33"/>
      <c r="O102" s="33"/>
      <c r="P102" s="33"/>
    </row>
    <row r="103" spans="4:16" s="31" customFormat="1" x14ac:dyDescent="0.3">
      <c r="D103" s="33"/>
      <c r="E103" s="33"/>
      <c r="F103" s="33"/>
      <c r="G103" s="33"/>
      <c r="H103" s="33"/>
      <c r="J103" s="33"/>
      <c r="K103" s="33"/>
      <c r="L103" s="33"/>
      <c r="N103" s="33"/>
      <c r="O103" s="33"/>
      <c r="P103" s="33"/>
    </row>
    <row r="104" spans="4:16" s="31" customFormat="1" x14ac:dyDescent="0.3">
      <c r="D104" s="33"/>
      <c r="E104" s="33"/>
      <c r="F104" s="33"/>
      <c r="G104" s="33"/>
      <c r="H104" s="33"/>
      <c r="J104" s="33"/>
      <c r="K104" s="33"/>
      <c r="L104" s="33"/>
      <c r="N104" s="33"/>
      <c r="O104" s="33"/>
      <c r="P104" s="33"/>
    </row>
    <row r="105" spans="4:16" s="31" customFormat="1" x14ac:dyDescent="0.3">
      <c r="D105" s="33"/>
      <c r="E105" s="33"/>
      <c r="F105" s="33"/>
      <c r="G105" s="33"/>
      <c r="H105" s="33"/>
      <c r="J105" s="33"/>
      <c r="K105" s="33"/>
      <c r="L105" s="33"/>
      <c r="N105" s="33"/>
      <c r="O105" s="33"/>
      <c r="P105" s="33"/>
    </row>
    <row r="106" spans="4:16" s="31" customFormat="1" x14ac:dyDescent="0.3">
      <c r="D106" s="33"/>
      <c r="E106" s="33"/>
      <c r="F106" s="33"/>
      <c r="G106" s="33"/>
      <c r="H106" s="33"/>
      <c r="J106" s="33"/>
      <c r="K106" s="33"/>
      <c r="L106" s="33"/>
      <c r="N106" s="33"/>
      <c r="O106" s="33"/>
      <c r="P106" s="33"/>
    </row>
    <row r="107" spans="4:16" s="31" customFormat="1" x14ac:dyDescent="0.3">
      <c r="D107" s="33"/>
      <c r="E107" s="33"/>
      <c r="F107" s="33"/>
      <c r="G107" s="33"/>
      <c r="H107" s="33"/>
      <c r="J107" s="33"/>
      <c r="K107" s="33"/>
      <c r="L107" s="33"/>
      <c r="N107" s="33"/>
      <c r="O107" s="33"/>
      <c r="P107" s="33"/>
    </row>
    <row r="108" spans="4:16" s="31" customFormat="1" x14ac:dyDescent="0.3">
      <c r="D108" s="33"/>
      <c r="E108" s="33"/>
      <c r="F108" s="33"/>
      <c r="G108" s="33"/>
      <c r="H108" s="33"/>
      <c r="J108" s="33"/>
      <c r="K108" s="33"/>
      <c r="L108" s="33"/>
      <c r="N108" s="33"/>
      <c r="O108" s="33"/>
      <c r="P108" s="33"/>
    </row>
    <row r="109" spans="4:16" s="31" customFormat="1" x14ac:dyDescent="0.3">
      <c r="D109" s="33"/>
      <c r="E109" s="33"/>
      <c r="F109" s="33"/>
      <c r="G109" s="33"/>
      <c r="H109" s="33"/>
      <c r="J109" s="33"/>
      <c r="K109" s="33"/>
      <c r="L109" s="33"/>
      <c r="N109" s="33"/>
      <c r="O109" s="33"/>
      <c r="P109" s="33"/>
    </row>
    <row r="110" spans="4:16" s="31" customFormat="1" x14ac:dyDescent="0.3">
      <c r="D110" s="33"/>
      <c r="E110" s="33"/>
      <c r="F110" s="33"/>
      <c r="G110" s="33"/>
      <c r="H110" s="33"/>
      <c r="J110" s="33"/>
      <c r="K110" s="33"/>
      <c r="L110" s="33"/>
      <c r="N110" s="33"/>
      <c r="O110" s="33"/>
      <c r="P110" s="33"/>
    </row>
    <row r="111" spans="4:16" s="31" customFormat="1" x14ac:dyDescent="0.3">
      <c r="D111" s="33"/>
      <c r="E111" s="33"/>
      <c r="F111" s="33"/>
      <c r="G111" s="33"/>
      <c r="H111" s="33"/>
      <c r="J111" s="33"/>
      <c r="K111" s="33"/>
      <c r="L111" s="33"/>
      <c r="N111" s="33"/>
      <c r="O111" s="33"/>
      <c r="P111" s="33"/>
    </row>
    <row r="112" spans="4:16" s="31" customFormat="1" x14ac:dyDescent="0.3">
      <c r="D112" s="33"/>
      <c r="E112" s="33"/>
      <c r="F112" s="33"/>
      <c r="G112" s="33"/>
      <c r="H112" s="33"/>
      <c r="J112" s="33"/>
      <c r="K112" s="33"/>
      <c r="L112" s="33"/>
      <c r="N112" s="33"/>
      <c r="O112" s="33"/>
      <c r="P112" s="33"/>
    </row>
    <row r="113" spans="4:16" s="31" customFormat="1" x14ac:dyDescent="0.3">
      <c r="D113" s="33"/>
      <c r="E113" s="33"/>
      <c r="F113" s="33"/>
      <c r="G113" s="33"/>
      <c r="H113" s="33"/>
      <c r="J113" s="33"/>
      <c r="K113" s="33"/>
      <c r="L113" s="33"/>
      <c r="N113" s="33"/>
      <c r="O113" s="33"/>
      <c r="P113" s="33"/>
    </row>
    <row r="114" spans="4:16" s="31" customFormat="1" x14ac:dyDescent="0.3">
      <c r="D114" s="33"/>
      <c r="E114" s="33"/>
      <c r="F114" s="33"/>
      <c r="G114" s="33"/>
      <c r="H114" s="33"/>
      <c r="J114" s="33"/>
      <c r="K114" s="33"/>
      <c r="L114" s="33"/>
      <c r="N114" s="33"/>
      <c r="O114" s="33"/>
      <c r="P114" s="33"/>
    </row>
    <row r="115" spans="4:16" s="31" customFormat="1" x14ac:dyDescent="0.3">
      <c r="D115" s="33"/>
      <c r="E115" s="33"/>
      <c r="F115" s="33"/>
      <c r="G115" s="33"/>
      <c r="H115" s="33"/>
      <c r="J115" s="33"/>
      <c r="K115" s="33"/>
      <c r="L115" s="33"/>
      <c r="N115" s="33"/>
      <c r="O115" s="33"/>
      <c r="P115" s="33"/>
    </row>
    <row r="116" spans="4:16" s="31" customFormat="1" x14ac:dyDescent="0.3">
      <c r="D116" s="33"/>
      <c r="E116" s="33"/>
      <c r="F116" s="33"/>
      <c r="G116" s="33"/>
      <c r="H116" s="33"/>
      <c r="J116" s="33"/>
      <c r="K116" s="33"/>
      <c r="L116" s="33"/>
      <c r="N116" s="33"/>
      <c r="O116" s="33"/>
      <c r="P116" s="33"/>
    </row>
    <row r="117" spans="4:16" s="31" customFormat="1" x14ac:dyDescent="0.3">
      <c r="D117" s="33"/>
      <c r="E117" s="33"/>
      <c r="F117" s="33"/>
      <c r="G117" s="33"/>
      <c r="H117" s="33"/>
      <c r="J117" s="33"/>
      <c r="K117" s="33"/>
      <c r="L117" s="33"/>
      <c r="N117" s="33"/>
      <c r="O117" s="33"/>
      <c r="P117" s="33"/>
    </row>
    <row r="118" spans="4:16" s="31" customFormat="1" x14ac:dyDescent="0.3">
      <c r="D118" s="33"/>
      <c r="E118" s="33"/>
      <c r="F118" s="33"/>
      <c r="G118" s="33"/>
      <c r="H118" s="33"/>
      <c r="J118" s="33"/>
      <c r="K118" s="33"/>
      <c r="L118" s="33"/>
      <c r="N118" s="33"/>
      <c r="O118" s="33"/>
      <c r="P118" s="33"/>
    </row>
    <row r="119" spans="4:16" s="31" customFormat="1" x14ac:dyDescent="0.3">
      <c r="D119" s="33"/>
      <c r="E119" s="33"/>
      <c r="F119" s="33"/>
      <c r="G119" s="33"/>
      <c r="H119" s="33"/>
      <c r="J119" s="33"/>
      <c r="K119" s="33"/>
      <c r="L119" s="33"/>
      <c r="N119" s="33"/>
      <c r="O119" s="33"/>
      <c r="P119" s="33"/>
    </row>
    <row r="120" spans="4:16" s="31" customFormat="1" x14ac:dyDescent="0.3">
      <c r="D120" s="33"/>
      <c r="E120" s="33"/>
      <c r="F120" s="33"/>
      <c r="G120" s="33"/>
      <c r="H120" s="33"/>
      <c r="J120" s="33"/>
      <c r="K120" s="33"/>
      <c r="L120" s="33"/>
      <c r="N120" s="33"/>
      <c r="O120" s="33"/>
      <c r="P120" s="33"/>
    </row>
    <row r="121" spans="4:16" s="31" customFormat="1" x14ac:dyDescent="0.3">
      <c r="D121" s="33"/>
      <c r="E121" s="33"/>
      <c r="F121" s="33"/>
      <c r="G121" s="33"/>
      <c r="H121" s="33"/>
      <c r="J121" s="33"/>
      <c r="K121" s="33"/>
      <c r="L121" s="33"/>
      <c r="N121" s="33"/>
      <c r="O121" s="33"/>
      <c r="P121" s="33"/>
    </row>
    <row r="122" spans="4:16" s="31" customFormat="1" x14ac:dyDescent="0.3">
      <c r="D122" s="33"/>
      <c r="E122" s="33"/>
      <c r="F122" s="33"/>
      <c r="G122" s="33"/>
      <c r="H122" s="33"/>
      <c r="J122" s="33"/>
      <c r="K122" s="33"/>
      <c r="L122" s="33"/>
      <c r="N122" s="33"/>
      <c r="O122" s="33"/>
      <c r="P122" s="33"/>
    </row>
    <row r="123" spans="4:16" s="31" customFormat="1" x14ac:dyDescent="0.3">
      <c r="D123" s="33"/>
      <c r="E123" s="33"/>
      <c r="F123" s="33"/>
      <c r="G123" s="33"/>
      <c r="H123" s="33"/>
      <c r="J123" s="33"/>
      <c r="K123" s="33"/>
      <c r="L123" s="33"/>
      <c r="N123" s="33"/>
      <c r="O123" s="33"/>
      <c r="P123" s="33"/>
    </row>
    <row r="124" spans="4:16" s="31" customFormat="1" x14ac:dyDescent="0.3">
      <c r="D124" s="33"/>
      <c r="E124" s="33"/>
      <c r="F124" s="33"/>
      <c r="G124" s="33"/>
      <c r="H124" s="33"/>
      <c r="J124" s="33"/>
      <c r="K124" s="33"/>
      <c r="L124" s="33"/>
      <c r="N124" s="33"/>
      <c r="O124" s="33"/>
      <c r="P124" s="33"/>
    </row>
    <row r="125" spans="4:16" s="31" customFormat="1" x14ac:dyDescent="0.3">
      <c r="D125" s="33"/>
      <c r="E125" s="33"/>
      <c r="F125" s="33"/>
      <c r="G125" s="33"/>
      <c r="H125" s="33"/>
      <c r="J125" s="33"/>
      <c r="K125" s="33"/>
      <c r="L125" s="33"/>
      <c r="N125" s="33"/>
      <c r="O125" s="33"/>
      <c r="P125" s="33"/>
    </row>
    <row r="126" spans="4:16" s="31" customFormat="1" x14ac:dyDescent="0.3">
      <c r="D126" s="33"/>
      <c r="E126" s="33"/>
      <c r="F126" s="33"/>
      <c r="G126" s="33"/>
      <c r="H126" s="33"/>
      <c r="J126" s="33"/>
      <c r="K126" s="33"/>
      <c r="L126" s="33"/>
      <c r="N126" s="33"/>
      <c r="O126" s="33"/>
      <c r="P126" s="33"/>
    </row>
    <row r="127" spans="4:16" s="31" customFormat="1" x14ac:dyDescent="0.3">
      <c r="D127" s="33"/>
      <c r="E127" s="33"/>
      <c r="F127" s="33"/>
      <c r="G127" s="33"/>
      <c r="H127" s="33"/>
      <c r="J127" s="33"/>
      <c r="K127" s="33"/>
      <c r="L127" s="33"/>
      <c r="N127" s="33"/>
      <c r="O127" s="33"/>
      <c r="P127" s="33"/>
    </row>
    <row r="128" spans="4:16" s="31" customFormat="1" x14ac:dyDescent="0.3">
      <c r="D128" s="33"/>
      <c r="E128" s="33"/>
      <c r="F128" s="33"/>
      <c r="G128" s="33"/>
      <c r="H128" s="33"/>
      <c r="J128" s="33"/>
      <c r="K128" s="33"/>
      <c r="L128" s="33"/>
      <c r="N128" s="33"/>
      <c r="O128" s="33"/>
      <c r="P128" s="33"/>
    </row>
    <row r="129" spans="4:16" s="31" customFormat="1" x14ac:dyDescent="0.3">
      <c r="D129" s="33"/>
      <c r="E129" s="33"/>
      <c r="F129" s="33"/>
      <c r="G129" s="33"/>
      <c r="H129" s="33"/>
      <c r="J129" s="33"/>
      <c r="K129" s="33"/>
      <c r="L129" s="33"/>
      <c r="N129" s="33"/>
      <c r="O129" s="33"/>
      <c r="P129" s="33"/>
    </row>
    <row r="130" spans="4:16" s="31" customFormat="1" x14ac:dyDescent="0.3">
      <c r="D130" s="33"/>
      <c r="E130" s="33"/>
      <c r="F130" s="33"/>
      <c r="G130" s="33"/>
      <c r="H130" s="33"/>
      <c r="J130" s="33"/>
      <c r="K130" s="33"/>
      <c r="L130" s="33"/>
      <c r="N130" s="33"/>
      <c r="O130" s="33"/>
      <c r="P130" s="33"/>
    </row>
    <row r="131" spans="4:16" s="31" customFormat="1" x14ac:dyDescent="0.3">
      <c r="D131" s="33"/>
      <c r="E131" s="33"/>
      <c r="F131" s="33"/>
      <c r="G131" s="33"/>
      <c r="H131" s="33"/>
      <c r="J131" s="33"/>
      <c r="K131" s="33"/>
      <c r="L131" s="33"/>
      <c r="N131" s="33"/>
      <c r="O131" s="33"/>
      <c r="P131" s="33"/>
    </row>
    <row r="132" spans="4:16" s="31" customFormat="1" x14ac:dyDescent="0.3">
      <c r="D132" s="33"/>
      <c r="E132" s="33"/>
      <c r="F132" s="33"/>
      <c r="G132" s="33"/>
      <c r="H132" s="33"/>
      <c r="J132" s="33"/>
      <c r="K132" s="33"/>
      <c r="L132" s="33"/>
      <c r="N132" s="33"/>
      <c r="O132" s="33"/>
      <c r="P132" s="33"/>
    </row>
    <row r="133" spans="4:16" s="31" customFormat="1" x14ac:dyDescent="0.3">
      <c r="D133" s="33"/>
      <c r="E133" s="33"/>
      <c r="F133" s="33"/>
      <c r="G133" s="33"/>
      <c r="H133" s="33"/>
      <c r="J133" s="33"/>
      <c r="K133" s="33"/>
      <c r="L133" s="33"/>
      <c r="N133" s="33"/>
      <c r="O133" s="33"/>
      <c r="P133" s="33"/>
    </row>
    <row r="134" spans="4:16" s="31" customFormat="1" x14ac:dyDescent="0.3">
      <c r="D134" s="33"/>
      <c r="E134" s="33"/>
      <c r="F134" s="33"/>
      <c r="G134" s="33"/>
      <c r="H134" s="33"/>
      <c r="J134" s="33"/>
      <c r="K134" s="33"/>
      <c r="L134" s="33"/>
      <c r="N134" s="33"/>
      <c r="O134" s="33"/>
      <c r="P134" s="33"/>
    </row>
    <row r="135" spans="4:16" s="31" customFormat="1" x14ac:dyDescent="0.3">
      <c r="D135" s="33"/>
      <c r="E135" s="33"/>
      <c r="F135" s="33"/>
      <c r="G135" s="33"/>
      <c r="H135" s="33"/>
      <c r="J135" s="33"/>
      <c r="K135" s="33"/>
      <c r="L135" s="33"/>
      <c r="N135" s="33"/>
      <c r="O135" s="33"/>
      <c r="P135" s="33"/>
    </row>
    <row r="136" spans="4:16" s="31" customFormat="1" x14ac:dyDescent="0.3">
      <c r="D136" s="33"/>
      <c r="E136" s="33"/>
      <c r="F136" s="33"/>
      <c r="G136" s="33"/>
      <c r="H136" s="33"/>
      <c r="J136" s="33"/>
      <c r="K136" s="33"/>
      <c r="L136" s="33"/>
      <c r="N136" s="33"/>
      <c r="O136" s="33"/>
      <c r="P136" s="33"/>
    </row>
    <row r="137" spans="4:16" s="31" customFormat="1" x14ac:dyDescent="0.3">
      <c r="D137" s="33"/>
      <c r="E137" s="33"/>
      <c r="F137" s="33"/>
      <c r="G137" s="33"/>
      <c r="H137" s="33"/>
      <c r="J137" s="33"/>
      <c r="K137" s="33"/>
      <c r="L137" s="33"/>
      <c r="N137" s="33"/>
      <c r="O137" s="33"/>
      <c r="P137" s="33"/>
    </row>
    <row r="138" spans="4:16" s="31" customFormat="1" x14ac:dyDescent="0.3">
      <c r="D138" s="33"/>
      <c r="E138" s="33"/>
      <c r="F138" s="33"/>
      <c r="G138" s="33"/>
      <c r="H138" s="33"/>
      <c r="J138" s="33"/>
      <c r="K138" s="33"/>
      <c r="L138" s="33"/>
      <c r="N138" s="33"/>
      <c r="O138" s="33"/>
      <c r="P138" s="33"/>
    </row>
    <row r="139" spans="4:16" s="31" customFormat="1" x14ac:dyDescent="0.3">
      <c r="D139" s="33"/>
      <c r="E139" s="33"/>
      <c r="F139" s="33"/>
      <c r="G139" s="33"/>
      <c r="H139" s="33"/>
      <c r="J139" s="33"/>
      <c r="K139" s="33"/>
      <c r="L139" s="33"/>
      <c r="N139" s="33"/>
      <c r="O139" s="33"/>
      <c r="P139" s="33"/>
    </row>
    <row r="140" spans="4:16" s="31" customFormat="1" x14ac:dyDescent="0.3">
      <c r="D140" s="33"/>
      <c r="E140" s="33"/>
      <c r="F140" s="33"/>
      <c r="G140" s="33"/>
      <c r="H140" s="33"/>
      <c r="J140" s="33"/>
      <c r="K140" s="33"/>
      <c r="L140" s="33"/>
      <c r="N140" s="33"/>
      <c r="O140" s="33"/>
      <c r="P140" s="33"/>
    </row>
    <row r="141" spans="4:16" s="31" customFormat="1" x14ac:dyDescent="0.3">
      <c r="D141" s="33"/>
      <c r="E141" s="33"/>
      <c r="F141" s="33"/>
      <c r="G141" s="33"/>
      <c r="H141" s="33"/>
      <c r="J141" s="33"/>
      <c r="K141" s="33"/>
      <c r="L141" s="33"/>
      <c r="N141" s="33"/>
      <c r="O141" s="33"/>
      <c r="P141" s="33"/>
    </row>
    <row r="142" spans="4:16" s="31" customFormat="1" x14ac:dyDescent="0.3">
      <c r="D142" s="33"/>
      <c r="E142" s="33"/>
      <c r="F142" s="33"/>
      <c r="G142" s="33"/>
      <c r="H142" s="33"/>
      <c r="J142" s="33"/>
      <c r="K142" s="33"/>
      <c r="L142" s="33"/>
      <c r="N142" s="33"/>
      <c r="O142" s="33"/>
      <c r="P142" s="33"/>
    </row>
    <row r="143" spans="4:16" s="31" customFormat="1" x14ac:dyDescent="0.3">
      <c r="D143" s="33"/>
      <c r="E143" s="33"/>
      <c r="F143" s="33"/>
      <c r="G143" s="33"/>
      <c r="H143" s="33"/>
      <c r="J143" s="33"/>
      <c r="K143" s="33"/>
      <c r="L143" s="33"/>
      <c r="N143" s="33"/>
      <c r="O143" s="33"/>
      <c r="P143" s="33"/>
    </row>
    <row r="144" spans="4:16" s="31" customFormat="1" x14ac:dyDescent="0.3">
      <c r="D144" s="33"/>
      <c r="E144" s="33"/>
      <c r="F144" s="33"/>
      <c r="G144" s="33"/>
      <c r="H144" s="33"/>
      <c r="J144" s="33"/>
      <c r="K144" s="33"/>
      <c r="L144" s="33"/>
      <c r="N144" s="33"/>
      <c r="O144" s="33"/>
      <c r="P144" s="33"/>
    </row>
    <row r="145" spans="4:16" s="31" customFormat="1" x14ac:dyDescent="0.3">
      <c r="D145" s="33"/>
      <c r="E145" s="33"/>
      <c r="F145" s="33"/>
      <c r="G145" s="33"/>
      <c r="H145" s="33"/>
      <c r="J145" s="33"/>
      <c r="K145" s="33"/>
      <c r="L145" s="33"/>
      <c r="N145" s="33"/>
      <c r="O145" s="33"/>
      <c r="P145" s="33"/>
    </row>
    <row r="146" spans="4:16" s="31" customFormat="1" x14ac:dyDescent="0.3">
      <c r="D146" s="33"/>
      <c r="E146" s="33"/>
      <c r="F146" s="33"/>
      <c r="G146" s="33"/>
      <c r="H146" s="33"/>
      <c r="J146" s="33"/>
      <c r="K146" s="33"/>
      <c r="L146" s="33"/>
      <c r="N146" s="33"/>
      <c r="O146" s="33"/>
      <c r="P146" s="33"/>
    </row>
    <row r="147" spans="4:16" s="31" customFormat="1" x14ac:dyDescent="0.3">
      <c r="D147" s="33"/>
      <c r="E147" s="33"/>
      <c r="F147" s="33"/>
      <c r="G147" s="33"/>
      <c r="H147" s="33"/>
      <c r="J147" s="33"/>
      <c r="K147" s="33"/>
      <c r="L147" s="33"/>
      <c r="N147" s="33"/>
      <c r="O147" s="33"/>
      <c r="P147" s="33"/>
    </row>
    <row r="148" spans="4:16" s="31" customFormat="1" x14ac:dyDescent="0.3">
      <c r="D148" s="33"/>
      <c r="E148" s="33"/>
      <c r="F148" s="33"/>
      <c r="G148" s="33"/>
      <c r="H148" s="33"/>
      <c r="J148" s="33"/>
      <c r="K148" s="33"/>
      <c r="L148" s="33"/>
      <c r="N148" s="33"/>
      <c r="O148" s="33"/>
      <c r="P148" s="33"/>
    </row>
    <row r="149" spans="4:16" s="31" customFormat="1" x14ac:dyDescent="0.3">
      <c r="D149" s="33"/>
      <c r="E149" s="33"/>
      <c r="F149" s="33"/>
      <c r="G149" s="33"/>
      <c r="H149" s="33"/>
      <c r="J149" s="33"/>
      <c r="K149" s="33"/>
      <c r="L149" s="33"/>
      <c r="N149" s="33"/>
      <c r="O149" s="33"/>
      <c r="P149" s="33"/>
    </row>
    <row r="150" spans="4:16" s="31" customFormat="1" x14ac:dyDescent="0.3">
      <c r="D150" s="33"/>
      <c r="E150" s="33"/>
      <c r="F150" s="33"/>
      <c r="G150" s="33"/>
      <c r="H150" s="33"/>
      <c r="J150" s="33"/>
      <c r="K150" s="33"/>
      <c r="L150" s="33"/>
      <c r="N150" s="33"/>
      <c r="O150" s="33"/>
      <c r="P150" s="33"/>
    </row>
    <row r="151" spans="4:16" s="31" customFormat="1" x14ac:dyDescent="0.3">
      <c r="D151" s="33"/>
      <c r="E151" s="33"/>
      <c r="F151" s="33"/>
      <c r="G151" s="33"/>
      <c r="H151" s="33"/>
      <c r="J151" s="33"/>
      <c r="K151" s="33"/>
      <c r="L151" s="33"/>
      <c r="N151" s="33"/>
      <c r="O151" s="33"/>
      <c r="P151" s="33"/>
    </row>
    <row r="152" spans="4:16" s="31" customFormat="1" x14ac:dyDescent="0.3">
      <c r="D152" s="33"/>
      <c r="E152" s="33"/>
      <c r="F152" s="33"/>
      <c r="G152" s="33"/>
      <c r="H152" s="33"/>
      <c r="J152" s="33"/>
      <c r="K152" s="33"/>
      <c r="L152" s="33"/>
      <c r="N152" s="33"/>
      <c r="O152" s="33"/>
      <c r="P152" s="33"/>
    </row>
    <row r="153" spans="4:16" s="31" customFormat="1" x14ac:dyDescent="0.3">
      <c r="D153" s="33"/>
      <c r="E153" s="33"/>
      <c r="F153" s="33"/>
      <c r="G153" s="33"/>
      <c r="H153" s="33"/>
      <c r="J153" s="33"/>
      <c r="K153" s="33"/>
      <c r="L153" s="33"/>
      <c r="N153" s="33"/>
      <c r="O153" s="33"/>
      <c r="P153" s="33"/>
    </row>
    <row r="154" spans="4:16" s="31" customFormat="1" x14ac:dyDescent="0.3">
      <c r="D154" s="33"/>
      <c r="E154" s="33"/>
      <c r="F154" s="33"/>
      <c r="G154" s="33"/>
      <c r="H154" s="33"/>
      <c r="J154" s="33"/>
      <c r="K154" s="33"/>
      <c r="L154" s="33"/>
      <c r="N154" s="33"/>
      <c r="O154" s="33"/>
      <c r="P154" s="33"/>
    </row>
    <row r="155" spans="4:16" s="31" customFormat="1" x14ac:dyDescent="0.3">
      <c r="D155" s="33"/>
      <c r="E155" s="33"/>
      <c r="F155" s="33"/>
      <c r="G155" s="33"/>
      <c r="H155" s="33"/>
      <c r="J155" s="33"/>
      <c r="K155" s="33"/>
      <c r="L155" s="33"/>
      <c r="N155" s="33"/>
      <c r="O155" s="33"/>
      <c r="P155" s="33"/>
    </row>
    <row r="156" spans="4:16" s="31" customFormat="1" x14ac:dyDescent="0.3">
      <c r="D156" s="33"/>
      <c r="E156" s="33"/>
      <c r="F156" s="33"/>
      <c r="G156" s="33"/>
      <c r="H156" s="33"/>
      <c r="J156" s="33"/>
      <c r="K156" s="33"/>
      <c r="L156" s="33"/>
      <c r="N156" s="33"/>
      <c r="O156" s="33"/>
      <c r="P156" s="33"/>
    </row>
    <row r="157" spans="4:16" s="31" customFormat="1" x14ac:dyDescent="0.3">
      <c r="D157" s="33"/>
      <c r="E157" s="33"/>
      <c r="F157" s="33"/>
      <c r="G157" s="33"/>
      <c r="H157" s="33"/>
      <c r="J157" s="33"/>
      <c r="K157" s="33"/>
      <c r="L157" s="33"/>
      <c r="N157" s="33"/>
      <c r="O157" s="33"/>
      <c r="P157" s="33"/>
    </row>
    <row r="158" spans="4:16" s="31" customFormat="1" x14ac:dyDescent="0.3">
      <c r="D158" s="33"/>
      <c r="E158" s="33"/>
      <c r="F158" s="33"/>
      <c r="G158" s="33"/>
      <c r="H158" s="33"/>
      <c r="J158" s="33"/>
      <c r="K158" s="33"/>
      <c r="L158" s="33"/>
      <c r="N158" s="33"/>
      <c r="O158" s="33"/>
      <c r="P158" s="33"/>
    </row>
    <row r="159" spans="4:16" s="31" customFormat="1" x14ac:dyDescent="0.3">
      <c r="D159" s="33"/>
      <c r="E159" s="33"/>
      <c r="F159" s="33"/>
      <c r="G159" s="33"/>
      <c r="H159" s="33"/>
      <c r="J159" s="33"/>
      <c r="K159" s="33"/>
      <c r="L159" s="33"/>
      <c r="N159" s="33"/>
      <c r="O159" s="33"/>
      <c r="P159" s="33"/>
    </row>
    <row r="160" spans="4:16" s="31" customFormat="1" x14ac:dyDescent="0.3">
      <c r="D160" s="33"/>
      <c r="E160" s="33"/>
      <c r="F160" s="33"/>
      <c r="G160" s="33"/>
      <c r="H160" s="33"/>
      <c r="J160" s="33"/>
      <c r="K160" s="33"/>
      <c r="L160" s="33"/>
      <c r="N160" s="33"/>
      <c r="O160" s="33"/>
      <c r="P160" s="33"/>
    </row>
    <row r="161" spans="1:32" s="31" customFormat="1" x14ac:dyDescent="0.3">
      <c r="D161" s="33"/>
      <c r="E161" s="33"/>
      <c r="F161" s="33"/>
      <c r="G161" s="33"/>
      <c r="H161" s="33"/>
      <c r="J161" s="33"/>
      <c r="K161" s="33"/>
      <c r="L161" s="33"/>
      <c r="N161" s="33"/>
      <c r="O161" s="33"/>
      <c r="P161" s="33"/>
    </row>
    <row r="162" spans="1:32" s="31" customFormat="1" x14ac:dyDescent="0.3">
      <c r="D162" s="33"/>
      <c r="E162" s="33"/>
      <c r="F162" s="33"/>
      <c r="G162" s="33"/>
      <c r="H162" s="33"/>
      <c r="J162" s="33"/>
      <c r="K162" s="33"/>
      <c r="L162" s="33"/>
      <c r="N162" s="33"/>
      <c r="O162" s="33"/>
      <c r="P162" s="33"/>
    </row>
    <row r="163" spans="1:32" s="31" customFormat="1" x14ac:dyDescent="0.3">
      <c r="D163" s="33"/>
      <c r="E163" s="33"/>
      <c r="F163" s="33"/>
      <c r="G163" s="33"/>
      <c r="H163" s="33"/>
      <c r="J163" s="33"/>
      <c r="K163" s="33"/>
      <c r="L163" s="33"/>
      <c r="N163" s="33"/>
      <c r="O163" s="33"/>
      <c r="P163" s="33"/>
    </row>
    <row r="164" spans="1:32" s="31" customFormat="1" x14ac:dyDescent="0.3">
      <c r="D164" s="33"/>
      <c r="E164" s="33"/>
      <c r="F164" s="33"/>
      <c r="G164" s="33"/>
      <c r="H164" s="33"/>
      <c r="J164" s="33"/>
      <c r="K164" s="33"/>
      <c r="L164" s="33"/>
      <c r="N164" s="33"/>
      <c r="O164" s="33"/>
      <c r="P164" s="33"/>
    </row>
    <row r="165" spans="1:32" s="34" customFormat="1" x14ac:dyDescent="0.3">
      <c r="A165" s="31"/>
      <c r="B165" s="31"/>
      <c r="D165" s="39"/>
      <c r="E165" s="39"/>
      <c r="F165" s="39"/>
      <c r="G165" s="39"/>
      <c r="H165" s="33"/>
      <c r="I165" s="31"/>
      <c r="J165" s="33"/>
      <c r="K165" s="33"/>
      <c r="L165" s="33"/>
      <c r="M165" s="31"/>
      <c r="N165" s="33"/>
      <c r="O165" s="33"/>
      <c r="P165" s="33"/>
      <c r="Q165" s="31"/>
      <c r="R165" s="31"/>
      <c r="S165" s="31"/>
      <c r="T165" s="31"/>
      <c r="U165" s="31"/>
      <c r="V165" s="31"/>
      <c r="W165" s="31"/>
      <c r="X165" s="31"/>
      <c r="Y165" s="31"/>
      <c r="Z165" s="31"/>
      <c r="AA165" s="31"/>
      <c r="AB165" s="31"/>
      <c r="AC165" s="31"/>
      <c r="AD165" s="31"/>
      <c r="AE165" s="31"/>
      <c r="AF165" s="31"/>
    </row>
    <row r="166" spans="1:32" s="34" customFormat="1" x14ac:dyDescent="0.3">
      <c r="A166" s="31"/>
      <c r="B166" s="31"/>
      <c r="D166" s="39"/>
      <c r="E166" s="39"/>
      <c r="F166" s="39"/>
      <c r="G166" s="39"/>
      <c r="H166" s="33"/>
      <c r="I166" s="31"/>
      <c r="J166" s="33"/>
      <c r="K166" s="33"/>
      <c r="L166" s="33"/>
      <c r="M166" s="31"/>
      <c r="N166" s="33"/>
      <c r="O166" s="33"/>
      <c r="P166" s="33"/>
      <c r="Q166" s="31"/>
      <c r="R166" s="31"/>
      <c r="S166" s="31"/>
      <c r="T166" s="31"/>
      <c r="U166" s="31"/>
      <c r="V166" s="31"/>
      <c r="W166" s="31"/>
      <c r="X166" s="31"/>
      <c r="Y166" s="31"/>
      <c r="Z166" s="31"/>
      <c r="AA166" s="31"/>
      <c r="AB166" s="31"/>
      <c r="AC166" s="31"/>
      <c r="AD166" s="31"/>
      <c r="AE166" s="31"/>
      <c r="AF166" s="31"/>
    </row>
    <row r="167" spans="1:32" s="34" customFormat="1" x14ac:dyDescent="0.3">
      <c r="A167" s="31"/>
      <c r="B167" s="31"/>
      <c r="D167" s="39"/>
      <c r="E167" s="39"/>
      <c r="F167" s="39"/>
      <c r="G167" s="39"/>
      <c r="H167" s="33"/>
      <c r="I167" s="31"/>
      <c r="J167" s="33"/>
      <c r="K167" s="33"/>
      <c r="L167" s="33"/>
      <c r="M167" s="31"/>
      <c r="N167" s="33"/>
      <c r="O167" s="33"/>
      <c r="P167" s="33"/>
      <c r="Q167" s="31"/>
      <c r="R167" s="31"/>
      <c r="S167" s="31"/>
      <c r="T167" s="31"/>
      <c r="U167" s="31"/>
      <c r="V167" s="31"/>
      <c r="W167" s="31"/>
      <c r="X167" s="31"/>
      <c r="Y167" s="31"/>
      <c r="Z167" s="31"/>
      <c r="AA167" s="31"/>
      <c r="AB167" s="31"/>
      <c r="AC167" s="31"/>
      <c r="AD167" s="31"/>
      <c r="AE167" s="31"/>
      <c r="AF167" s="31"/>
    </row>
    <row r="168" spans="1:32" s="34" customFormat="1" x14ac:dyDescent="0.3">
      <c r="A168" s="31"/>
      <c r="B168" s="31"/>
      <c r="D168" s="39"/>
      <c r="E168" s="39"/>
      <c r="F168" s="39"/>
      <c r="G168" s="39"/>
      <c r="H168" s="33"/>
      <c r="I168" s="31"/>
      <c r="J168" s="33"/>
      <c r="K168" s="33"/>
      <c r="L168" s="33"/>
      <c r="M168" s="31"/>
      <c r="N168" s="33"/>
      <c r="O168" s="33"/>
      <c r="P168" s="33"/>
      <c r="Q168" s="31"/>
      <c r="R168" s="31"/>
      <c r="S168" s="31"/>
      <c r="T168" s="31"/>
      <c r="U168" s="31"/>
      <c r="V168" s="31"/>
      <c r="W168" s="31"/>
      <c r="X168" s="31"/>
      <c r="Y168" s="31"/>
      <c r="Z168" s="31"/>
      <c r="AA168" s="31"/>
      <c r="AB168" s="31"/>
      <c r="AC168" s="31"/>
      <c r="AD168" s="31"/>
      <c r="AE168" s="31"/>
      <c r="AF168" s="31"/>
    </row>
    <row r="169" spans="1:32" s="34" customFormat="1" x14ac:dyDescent="0.3">
      <c r="A169" s="31"/>
      <c r="B169" s="31"/>
      <c r="D169" s="39"/>
      <c r="E169" s="39"/>
      <c r="F169" s="39"/>
      <c r="G169" s="39"/>
      <c r="H169" s="33"/>
      <c r="I169" s="31"/>
      <c r="J169" s="33"/>
      <c r="K169" s="33"/>
      <c r="L169" s="33"/>
      <c r="M169" s="31"/>
      <c r="N169" s="33"/>
      <c r="O169" s="33"/>
      <c r="P169" s="33"/>
      <c r="Q169" s="31"/>
      <c r="R169" s="31"/>
      <c r="S169" s="31"/>
      <c r="T169" s="31"/>
      <c r="U169" s="31"/>
      <c r="V169" s="31"/>
      <c r="W169" s="31"/>
      <c r="X169" s="31"/>
      <c r="Y169" s="31"/>
      <c r="Z169" s="31"/>
      <c r="AA169" s="31"/>
      <c r="AB169" s="31"/>
      <c r="AC169" s="31"/>
      <c r="AD169" s="31"/>
      <c r="AE169" s="31"/>
      <c r="AF169" s="31"/>
    </row>
    <row r="170" spans="1:32" s="34" customFormat="1" x14ac:dyDescent="0.3">
      <c r="A170" s="31"/>
      <c r="B170" s="31"/>
      <c r="D170" s="39"/>
      <c r="E170" s="39"/>
      <c r="F170" s="39"/>
      <c r="G170" s="39"/>
      <c r="H170" s="33"/>
      <c r="I170" s="31"/>
      <c r="J170" s="33"/>
      <c r="K170" s="33"/>
      <c r="L170" s="33"/>
      <c r="M170" s="31"/>
      <c r="N170" s="33"/>
      <c r="O170" s="33"/>
      <c r="P170" s="33"/>
      <c r="Q170" s="31"/>
      <c r="R170" s="31"/>
      <c r="S170" s="31"/>
      <c r="T170" s="31"/>
      <c r="U170" s="31"/>
      <c r="V170" s="31"/>
      <c r="W170" s="31"/>
      <c r="X170" s="31"/>
      <c r="Y170" s="31"/>
      <c r="Z170" s="31"/>
      <c r="AA170" s="31"/>
      <c r="AB170" s="31"/>
      <c r="AC170" s="31"/>
      <c r="AD170" s="31"/>
      <c r="AE170" s="31"/>
      <c r="AF170" s="31"/>
    </row>
  </sheetData>
  <sheetProtection algorithmName="SHA-512" hashValue="KUJ+EYc9+Bw0llFcNHRHRKYMDcXsl2tcn0T0FsISJQVU6jdKlj4syHF3CIEAKC6aUqFUM47gHW/GmibWlru/VA==" saltValue="D15cCU/9jxXwvatPkil8OQ==" spinCount="100000" sheet="1" objects="1" scenarios="1"/>
  <mergeCells count="34">
    <mergeCell ref="B3:B9"/>
    <mergeCell ref="C88:G88"/>
    <mergeCell ref="C90:G90"/>
    <mergeCell ref="J1:L1"/>
    <mergeCell ref="N1:P1"/>
    <mergeCell ref="P63:P73"/>
    <mergeCell ref="N75:N85"/>
    <mergeCell ref="P75:P85"/>
    <mergeCell ref="J3:J13"/>
    <mergeCell ref="L3:L13"/>
    <mergeCell ref="J15:J25"/>
    <mergeCell ref="L15:L25"/>
    <mergeCell ref="J27:J37"/>
    <mergeCell ref="L27:L37"/>
    <mergeCell ref="J39:J49"/>
    <mergeCell ref="P3:P13"/>
    <mergeCell ref="P15:P25"/>
    <mergeCell ref="P27:P37"/>
    <mergeCell ref="N39:N49"/>
    <mergeCell ref="P39:P49"/>
    <mergeCell ref="N51:N61"/>
    <mergeCell ref="P51:P61"/>
    <mergeCell ref="H77:H85"/>
    <mergeCell ref="N3:N13"/>
    <mergeCell ref="N15:N25"/>
    <mergeCell ref="N27:N37"/>
    <mergeCell ref="N63:N73"/>
    <mergeCell ref="L39:L49"/>
    <mergeCell ref="J51:J61"/>
    <mergeCell ref="L51:L61"/>
    <mergeCell ref="J63:J73"/>
    <mergeCell ref="L63:L73"/>
    <mergeCell ref="J75:J85"/>
    <mergeCell ref="L75:L85"/>
  </mergeCell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577D19A-D9B7-4501-BD36-B72A3D38A82E}">
          <x14:formula1>
            <xm:f>VERİLER!$E$2:$E$3</xm:f>
          </x14:formula1>
          <xm:sqref>D4:G4 D16:G16 D28:G28 D40:G40 D52:G52 D64:G64 D76:G76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42FA1-386C-4BB8-94BF-AA37DD3AFAD7}">
  <sheetPr codeName="Sayfa5"/>
  <dimension ref="A1:AX67"/>
  <sheetViews>
    <sheetView topLeftCell="A35" zoomScale="70" zoomScaleNormal="70" workbookViewId="0">
      <selection activeCell="J26" sqref="J25:J26"/>
    </sheetView>
  </sheetViews>
  <sheetFormatPr defaultRowHeight="15.6" x14ac:dyDescent="0.3"/>
  <cols>
    <col min="1" max="1" width="8.88671875" style="286"/>
    <col min="2" max="2" width="17.21875" style="286" customWidth="1"/>
    <col min="3" max="3" width="19.5546875" style="286" customWidth="1"/>
    <col min="4" max="4" width="7.44140625" style="290" bestFit="1" customWidth="1"/>
    <col min="5" max="5" width="65.77734375" style="290" customWidth="1"/>
    <col min="6" max="6" width="30.6640625" style="290" customWidth="1"/>
    <col min="7" max="7" width="54.33203125" style="290" bestFit="1" customWidth="1"/>
    <col min="8" max="8" width="2.88671875" style="286" customWidth="1"/>
    <col min="9" max="9" width="26.6640625" style="286" customWidth="1"/>
    <col min="10" max="10" width="26.21875" style="286" customWidth="1"/>
    <col min="11" max="11" width="23.109375" style="286" customWidth="1"/>
    <col min="12" max="12" width="23" style="286" customWidth="1"/>
    <col min="13" max="50" width="8.88671875" style="286"/>
    <col min="51" max="16384" width="8.88671875" style="290"/>
  </cols>
  <sheetData>
    <row r="1" spans="2:10" s="286" customFormat="1" ht="19.2" customHeight="1" thickBot="1" x14ac:dyDescent="0.35">
      <c r="C1" s="287" t="s">
        <v>198</v>
      </c>
    </row>
    <row r="2" spans="2:10" ht="55.2" customHeight="1" thickBot="1" x14ac:dyDescent="0.35">
      <c r="B2" s="370" t="s">
        <v>227</v>
      </c>
      <c r="C2" s="371"/>
      <c r="D2" s="288"/>
      <c r="E2" s="289" t="s">
        <v>14</v>
      </c>
      <c r="F2" s="342" t="s">
        <v>0</v>
      </c>
      <c r="G2" s="343"/>
    </row>
    <row r="3" spans="2:10" ht="48.6" customHeight="1" x14ac:dyDescent="0.3">
      <c r="B3" s="372"/>
      <c r="C3" s="373"/>
      <c r="D3" s="337">
        <v>2021</v>
      </c>
      <c r="E3" s="291" t="s">
        <v>13</v>
      </c>
      <c r="F3" s="344" t="s">
        <v>12</v>
      </c>
      <c r="G3" s="345"/>
    </row>
    <row r="4" spans="2:10" ht="97.2" customHeight="1" x14ac:dyDescent="0.3">
      <c r="B4" s="372"/>
      <c r="C4" s="373"/>
      <c r="D4" s="338"/>
      <c r="E4" s="292" t="s">
        <v>153</v>
      </c>
      <c r="F4" s="346" t="s">
        <v>12</v>
      </c>
      <c r="G4" s="347"/>
    </row>
    <row r="5" spans="2:10" ht="36.6" customHeight="1" thickBot="1" x14ac:dyDescent="0.35">
      <c r="B5" s="372"/>
      <c r="C5" s="373"/>
      <c r="D5" s="339"/>
      <c r="E5" s="293" t="s">
        <v>6</v>
      </c>
      <c r="F5" s="9">
        <v>0</v>
      </c>
      <c r="G5" s="78">
        <f>IF(OR(F3="HAYIR", F4="EVET"),0,F5)</f>
        <v>0</v>
      </c>
    </row>
    <row r="6" spans="2:10" ht="36.6" customHeight="1" x14ac:dyDescent="0.3">
      <c r="B6" s="372"/>
      <c r="C6" s="373"/>
      <c r="D6" s="337" t="s">
        <v>15</v>
      </c>
      <c r="E6" s="291" t="s">
        <v>10</v>
      </c>
      <c r="F6" s="344" t="s">
        <v>12</v>
      </c>
      <c r="G6" s="345"/>
    </row>
    <row r="7" spans="2:10" ht="92.4" customHeight="1" x14ac:dyDescent="0.3">
      <c r="B7" s="372"/>
      <c r="C7" s="373"/>
      <c r="D7" s="338"/>
      <c r="E7" s="292" t="s">
        <v>154</v>
      </c>
      <c r="F7" s="346" t="s">
        <v>12</v>
      </c>
      <c r="G7" s="347"/>
    </row>
    <row r="8" spans="2:10" ht="36.6" customHeight="1" thickBot="1" x14ac:dyDescent="0.35">
      <c r="B8" s="372"/>
      <c r="C8" s="373"/>
      <c r="D8" s="338"/>
      <c r="E8" s="309" t="s">
        <v>9</v>
      </c>
      <c r="F8" s="310">
        <v>0</v>
      </c>
      <c r="G8" s="307">
        <f>IF(OR(F6="HAYIR", F7="EVET"),0,F8)</f>
        <v>0</v>
      </c>
    </row>
    <row r="9" spans="2:10" ht="36.6" customHeight="1" x14ac:dyDescent="0.3">
      <c r="B9" s="372"/>
      <c r="C9" s="373"/>
      <c r="D9" s="337" t="s">
        <v>16</v>
      </c>
      <c r="E9" s="296" t="str">
        <f>IF(F6="HAYIR", "2022 YILI 2. DÖNEM GEÇİCİ VERGİ BEYANNAMESİ VERİLDİ Mİ?", "-----")</f>
        <v>2022 YILI 2. DÖNEM GEÇİCİ VERGİ BEYANNAMESİ VERİLDİ Mİ?</v>
      </c>
      <c r="F9" s="348" t="s">
        <v>12</v>
      </c>
      <c r="G9" s="349"/>
    </row>
    <row r="10" spans="2:10" ht="36.6" customHeight="1" thickBot="1" x14ac:dyDescent="0.35">
      <c r="B10" s="372"/>
      <c r="C10" s="373"/>
      <c r="D10" s="339"/>
      <c r="E10" s="308" t="str">
        <f>IF(F6="HAYIR", "2022 YILI 2. DÖNEM GEÇİCİ VERGİ MATRAHI ", "-----")</f>
        <v xml:space="preserve">2022 YILI 2. DÖNEM GEÇİCİ VERGİ MATRAHI </v>
      </c>
      <c r="F10" s="311">
        <v>0</v>
      </c>
      <c r="G10" s="78" t="str">
        <f>IF(OR(E9="-----",F9="HAYIR"),"VERİ GİRİLMEYECEKTİR",F10)</f>
        <v>VERİ GİRİLMEYECEKTİR</v>
      </c>
    </row>
    <row r="11" spans="2:10" ht="36.6" customHeight="1" x14ac:dyDescent="0.3">
      <c r="B11" s="372"/>
      <c r="C11" s="373"/>
      <c r="D11" s="337" t="s">
        <v>17</v>
      </c>
      <c r="E11" s="296" t="str">
        <f>IF(AND(F6="HAYIR", F9="HAYIR"), "2022 YILI 1. DÖNEM GEÇİCİ VERGİ BEYANNAMESİ VERİLDİ Mİ?","-----")</f>
        <v>2022 YILI 1. DÖNEM GEÇİCİ VERGİ BEYANNAMESİ VERİLDİ Mİ?</v>
      </c>
      <c r="F11" s="348" t="s">
        <v>12</v>
      </c>
      <c r="G11" s="349"/>
    </row>
    <row r="12" spans="2:10" ht="36.6" customHeight="1" thickBot="1" x14ac:dyDescent="0.35">
      <c r="B12" s="374"/>
      <c r="C12" s="375"/>
      <c r="D12" s="339"/>
      <c r="E12" s="308" t="str">
        <f>IF(AND(F6="HAYIR",F9="HAYIR"), "2022 YILI 1. DÖNEM GEÇİCİ VERGİ MATRAHI","-----")</f>
        <v>2022 YILI 1. DÖNEM GEÇİCİ VERGİ MATRAHI</v>
      </c>
      <c r="F12" s="311">
        <v>0</v>
      </c>
      <c r="G12" s="78" t="str">
        <f>IF(OR(E11="-----",F11="HAYIR"),"VERİ GİRİLMEYECEKTİR",F12)</f>
        <v>VERİ GİRİLMEYECEKTİR</v>
      </c>
    </row>
    <row r="13" spans="2:10" s="286" customFormat="1" ht="15.6" customHeight="1" thickBot="1" x14ac:dyDescent="0.35">
      <c r="E13" s="294"/>
      <c r="F13" s="10"/>
      <c r="G13" s="10"/>
    </row>
    <row r="14" spans="2:10" s="286" customFormat="1" ht="54" customHeight="1" thickBot="1" x14ac:dyDescent="0.35">
      <c r="D14" s="340">
        <v>2022</v>
      </c>
      <c r="E14" s="340" t="s">
        <v>5</v>
      </c>
      <c r="F14" s="350">
        <v>0</v>
      </c>
      <c r="G14" s="79" t="str">
        <f>CONCATENATE("2022 YILI ASGARİ BEYAN EDİLEBİLECEK MATRAH TUTARI ", TEXT(MAX(F18,F19,F22,F23),"#.###,##")," TL DEN AZ OLAMAZ")</f>
        <v>2022 YILI ASGARİ BEYAN EDİLEBİLECEK MATRAH TUTARI , TL DEN AZ OLAMAZ</v>
      </c>
      <c r="I14" s="289" t="s">
        <v>22</v>
      </c>
      <c r="J14" s="289" t="s">
        <v>23</v>
      </c>
    </row>
    <row r="15" spans="2:10" s="286" customFormat="1" ht="39.6" customHeight="1" thickBot="1" x14ac:dyDescent="0.35">
      <c r="D15" s="341"/>
      <c r="E15" s="341"/>
      <c r="F15" s="351"/>
      <c r="G15" s="80">
        <f>MAX(F14,F18,F19,F22,F23)</f>
        <v>0</v>
      </c>
      <c r="I15" s="295" cm="1">
        <f t="array" ref="I15">IF(F2=VERİLER!B5,0,SUMPRODUCT(--(G15&gt;{0,32000,70000,170000,880000}),(G15-{0,32000,70000,170000,880000}),{0.15,0.05,0.07,0.08,0.05}))</f>
        <v>0</v>
      </c>
      <c r="J15" s="295">
        <f>IF(F2=VERİLER!B5,G15*23/100,0)</f>
        <v>0</v>
      </c>
    </row>
    <row r="16" spans="2:10" s="286" customFormat="1" ht="18.600000000000001" customHeight="1" thickBot="1" x14ac:dyDescent="0.35">
      <c r="E16" s="294"/>
      <c r="F16" s="294"/>
    </row>
    <row r="17" spans="3:7" x14ac:dyDescent="0.3">
      <c r="C17" s="376" t="s">
        <v>225</v>
      </c>
      <c r="D17" s="286"/>
      <c r="E17" s="394" t="s">
        <v>47</v>
      </c>
      <c r="F17" s="395"/>
      <c r="G17" s="396"/>
    </row>
    <row r="18" spans="3:7" ht="21" customHeight="1" x14ac:dyDescent="0.3">
      <c r="C18" s="377"/>
      <c r="D18" s="286"/>
      <c r="E18" s="297" t="s">
        <v>7</v>
      </c>
      <c r="F18" s="384">
        <f>G5*2.2293</f>
        <v>0</v>
      </c>
      <c r="G18" s="385"/>
    </row>
    <row r="19" spans="3:7" ht="21" customHeight="1" thickBot="1" x14ac:dyDescent="0.35">
      <c r="C19" s="377"/>
      <c r="D19" s="286"/>
      <c r="E19" s="298" t="s">
        <v>8</v>
      </c>
      <c r="F19" s="386">
        <f>G8*1.4</f>
        <v>0</v>
      </c>
      <c r="G19" s="387"/>
    </row>
    <row r="20" spans="3:7" s="286" customFormat="1" ht="21" customHeight="1" thickBot="1" x14ac:dyDescent="0.35">
      <c r="C20" s="377"/>
      <c r="E20" s="299"/>
      <c r="F20" s="300"/>
      <c r="G20" s="300"/>
    </row>
    <row r="21" spans="3:7" ht="38.4" customHeight="1" x14ac:dyDescent="0.3">
      <c r="C21" s="377"/>
      <c r="D21" s="286"/>
      <c r="E21" s="379" t="s">
        <v>46</v>
      </c>
      <c r="F21" s="380"/>
      <c r="G21" s="381"/>
    </row>
    <row r="22" spans="3:7" ht="21" customHeight="1" x14ac:dyDescent="0.3">
      <c r="C22" s="377"/>
      <c r="D22" s="286"/>
      <c r="E22" s="297" t="s">
        <v>20</v>
      </c>
      <c r="F22" s="389" t="str">
        <f>IF(AND(F6="HAYIR",F9="EVET"),G10*2,"-----")</f>
        <v>-----</v>
      </c>
      <c r="G22" s="385"/>
    </row>
    <row r="23" spans="3:7" ht="21" customHeight="1" thickBot="1" x14ac:dyDescent="0.35">
      <c r="C23" s="377"/>
      <c r="D23" s="286"/>
      <c r="E23" s="298" t="s">
        <v>21</v>
      </c>
      <c r="F23" s="388" t="str">
        <f>IF(AND(F6="HAYIR",F9="HAYIR", F11="EVET" ),G12*3,"-----")</f>
        <v>-----</v>
      </c>
      <c r="G23" s="387"/>
    </row>
    <row r="24" spans="3:7" s="286" customFormat="1" ht="21" customHeight="1" thickBot="1" x14ac:dyDescent="0.35">
      <c r="C24" s="377"/>
    </row>
    <row r="25" spans="3:7" ht="31.2" x14ac:dyDescent="0.3">
      <c r="C25" s="377"/>
      <c r="D25" s="286"/>
      <c r="E25" s="301" t="s">
        <v>18</v>
      </c>
      <c r="F25" s="390">
        <f>G15</f>
        <v>0</v>
      </c>
      <c r="G25" s="391"/>
    </row>
    <row r="26" spans="3:7" ht="39.6" thickBot="1" x14ac:dyDescent="0.35">
      <c r="C26" s="377"/>
      <c r="D26" s="286"/>
      <c r="E26" s="302" t="s">
        <v>214</v>
      </c>
      <c r="F26" s="392">
        <f>F25/4</f>
        <v>0</v>
      </c>
      <c r="G26" s="393"/>
    </row>
    <row r="27" spans="3:7" s="286" customFormat="1" ht="21.6" customHeight="1" thickBot="1" x14ac:dyDescent="0.35">
      <c r="C27" s="377"/>
      <c r="E27" s="303"/>
    </row>
    <row r="28" spans="3:7" ht="57" customHeight="1" x14ac:dyDescent="0.3">
      <c r="C28" s="377"/>
      <c r="D28" s="286"/>
      <c r="E28" s="301" t="s">
        <v>45</v>
      </c>
      <c r="F28" s="390">
        <f>IF(AND(F4="EVET", F7="EVET"),0,            MAX(F22:G23))</f>
        <v>0</v>
      </c>
      <c r="G28" s="391"/>
    </row>
    <row r="29" spans="3:7" ht="39" customHeight="1" thickBot="1" x14ac:dyDescent="0.35">
      <c r="C29" s="377"/>
      <c r="D29" s="286"/>
      <c r="E29" s="302" t="s">
        <v>215</v>
      </c>
      <c r="F29" s="392">
        <f>F28/4</f>
        <v>0</v>
      </c>
      <c r="G29" s="393"/>
    </row>
    <row r="30" spans="3:7" s="286" customFormat="1" ht="24.6" customHeight="1" thickBot="1" x14ac:dyDescent="0.35">
      <c r="C30" s="377"/>
      <c r="E30" s="303"/>
    </row>
    <row r="31" spans="3:7" ht="48.6" customHeight="1" thickBot="1" x14ac:dyDescent="0.35">
      <c r="C31" s="377"/>
      <c r="D31" s="286"/>
      <c r="E31" s="304" t="s">
        <v>216</v>
      </c>
      <c r="F31" s="382">
        <f>IF(F2=VERİLER!B2,VERİLER!C2,IF(F2=VERİLER!B3,VERİLER!C3,IF(F2=VERİLER!B4,VERİLER!C4,IF(F2=VERİLER!B5,VERİLER!C5,IF(F2=VERİLER!B6,VERİLER!C6,IF(F2=VERİLER!B7,VERİLER!C7,IF(F2=VERİLER!B8,VERİLER!C8)))))))</f>
        <v>105000</v>
      </c>
      <c r="G31" s="383"/>
    </row>
    <row r="32" spans="3:7" s="286" customFormat="1" ht="16.2" thickBot="1" x14ac:dyDescent="0.35">
      <c r="C32" s="377"/>
    </row>
    <row r="33" spans="3:12" ht="31.8" thickBot="1" x14ac:dyDescent="0.35">
      <c r="C33" s="377"/>
      <c r="D33" s="286"/>
      <c r="E33" s="305" t="s">
        <v>217</v>
      </c>
      <c r="F33" s="355">
        <f>MAX(F26,F29,F31)</f>
        <v>105000</v>
      </c>
      <c r="G33" s="356"/>
    </row>
    <row r="34" spans="3:12" ht="40.200000000000003" customHeight="1" thickBot="1" x14ac:dyDescent="0.35">
      <c r="C34" s="377"/>
      <c r="D34" s="286"/>
      <c r="E34" s="305" t="s">
        <v>19</v>
      </c>
      <c r="F34" s="361" t="s">
        <v>12</v>
      </c>
      <c r="G34" s="362"/>
    </row>
    <row r="35" spans="3:12" ht="33.6" customHeight="1" thickBot="1" x14ac:dyDescent="0.35">
      <c r="C35" s="377"/>
      <c r="D35" s="286"/>
      <c r="E35" s="305" t="s">
        <v>218</v>
      </c>
      <c r="F35" s="359">
        <f>IF(F34="EVET",0.15,0.2)</f>
        <v>0.2</v>
      </c>
      <c r="G35" s="360"/>
      <c r="I35" s="366" t="s">
        <v>184</v>
      </c>
      <c r="J35" s="367"/>
      <c r="K35" s="313" t="s">
        <v>222</v>
      </c>
      <c r="L35" s="314" t="s">
        <v>223</v>
      </c>
    </row>
    <row r="36" spans="3:12" ht="33.6" customHeight="1" thickBot="1" x14ac:dyDescent="0.35">
      <c r="C36" s="378"/>
      <c r="D36" s="286"/>
      <c r="E36" s="306" t="s">
        <v>219</v>
      </c>
      <c r="F36" s="357">
        <f>F33*F35</f>
        <v>21000</v>
      </c>
      <c r="G36" s="358"/>
      <c r="I36" s="368">
        <f>F36*90/100</f>
        <v>18900</v>
      </c>
      <c r="J36" s="369"/>
      <c r="K36" s="316">
        <f>F36*1.09</f>
        <v>22890</v>
      </c>
      <c r="L36" s="316">
        <f>K36/12</f>
        <v>1907.5</v>
      </c>
    </row>
    <row r="37" spans="3:12" s="286" customFormat="1" x14ac:dyDescent="0.3"/>
    <row r="38" spans="3:12" s="315" customFormat="1" x14ac:dyDescent="0.3"/>
    <row r="39" spans="3:12" s="286" customFormat="1" ht="16.2" thickBot="1" x14ac:dyDescent="0.35"/>
    <row r="40" spans="3:12" s="286" customFormat="1" ht="30.6" customHeight="1" thickBot="1" x14ac:dyDescent="0.35">
      <c r="C40" s="376" t="s">
        <v>226</v>
      </c>
      <c r="E40" s="306" t="s">
        <v>220</v>
      </c>
      <c r="F40" s="355">
        <f>I15+J15</f>
        <v>0</v>
      </c>
      <c r="G40" s="356"/>
    </row>
    <row r="41" spans="3:12" s="286" customFormat="1" ht="16.2" thickBot="1" x14ac:dyDescent="0.35">
      <c r="C41" s="377"/>
    </row>
    <row r="42" spans="3:12" ht="31.8" thickBot="1" x14ac:dyDescent="0.35">
      <c r="C42" s="377"/>
      <c r="D42" s="286"/>
      <c r="E42" s="306" t="s">
        <v>221</v>
      </c>
      <c r="F42" s="361">
        <v>0</v>
      </c>
      <c r="G42" s="363"/>
    </row>
    <row r="43" spans="3:12" s="286" customFormat="1" ht="16.2" thickBot="1" x14ac:dyDescent="0.35">
      <c r="C43" s="377"/>
    </row>
    <row r="44" spans="3:12" s="286" customFormat="1" ht="38.4" customHeight="1" thickBot="1" x14ac:dyDescent="0.35">
      <c r="C44" s="378"/>
      <c r="E44" s="306" t="s">
        <v>224</v>
      </c>
      <c r="F44" s="364">
        <f>F40-F42</f>
        <v>0</v>
      </c>
      <c r="G44" s="365"/>
    </row>
    <row r="45" spans="3:12" s="286" customFormat="1" ht="16.2" thickBot="1" x14ac:dyDescent="0.35"/>
    <row r="46" spans="3:12" s="286" customFormat="1" ht="46.8" customHeight="1" thickBot="1" x14ac:dyDescent="0.35">
      <c r="E46" s="352" t="s">
        <v>114</v>
      </c>
      <c r="F46" s="353"/>
      <c r="G46" s="354"/>
    </row>
    <row r="47" spans="3:12" s="286" customFormat="1" x14ac:dyDescent="0.3"/>
    <row r="48" spans="3:12" s="286" customFormat="1" x14ac:dyDescent="0.3"/>
    <row r="49" s="286" customFormat="1" x14ac:dyDescent="0.3"/>
    <row r="50" s="286" customFormat="1" x14ac:dyDescent="0.3"/>
    <row r="51" s="286" customFormat="1" x14ac:dyDescent="0.3"/>
    <row r="52" s="286" customFormat="1" x14ac:dyDescent="0.3"/>
    <row r="53" s="286" customFormat="1" x14ac:dyDescent="0.3"/>
    <row r="54" s="286" customFormat="1" x14ac:dyDescent="0.3"/>
    <row r="55" s="286" customFormat="1" x14ac:dyDescent="0.3"/>
    <row r="56" s="286" customFormat="1" x14ac:dyDescent="0.3"/>
    <row r="57" s="286" customFormat="1" x14ac:dyDescent="0.3"/>
    <row r="58" s="286" customFormat="1" x14ac:dyDescent="0.3"/>
    <row r="59" s="286" customFormat="1" x14ac:dyDescent="0.3"/>
    <row r="60" s="286" customFormat="1" x14ac:dyDescent="0.3"/>
    <row r="61" s="286" customFormat="1" x14ac:dyDescent="0.3"/>
    <row r="62" s="286" customFormat="1" x14ac:dyDescent="0.3"/>
    <row r="63" s="286" customFormat="1" x14ac:dyDescent="0.3"/>
    <row r="64" s="286" customFormat="1" x14ac:dyDescent="0.3"/>
    <row r="65" spans="4:4" s="286" customFormat="1" x14ac:dyDescent="0.3"/>
    <row r="66" spans="4:4" s="286" customFormat="1" x14ac:dyDescent="0.3"/>
    <row r="67" spans="4:4" x14ac:dyDescent="0.3">
      <c r="D67" s="286"/>
    </row>
  </sheetData>
  <sheetProtection algorithmName="SHA-512" hashValue="43tFHKr4vsf4Ijlmp8lhSVKKUe4VPB4KLjrPbx2Ljchw+SVLwpiUtguosfyFuOyMbTAOXXM2npYu7HJBZWhEqw==" saltValue="1igl7/gYKBtjKNJ7r3dBlA==" spinCount="100000" sheet="1" objects="1" scenarios="1"/>
  <mergeCells count="38">
    <mergeCell ref="I35:J35"/>
    <mergeCell ref="I36:J36"/>
    <mergeCell ref="B2:C12"/>
    <mergeCell ref="C17:C36"/>
    <mergeCell ref="C40:C44"/>
    <mergeCell ref="E21:G21"/>
    <mergeCell ref="F31:G31"/>
    <mergeCell ref="F18:G18"/>
    <mergeCell ref="F19:G19"/>
    <mergeCell ref="F23:G23"/>
    <mergeCell ref="F22:G22"/>
    <mergeCell ref="F25:G25"/>
    <mergeCell ref="F26:G26"/>
    <mergeCell ref="F28:G28"/>
    <mergeCell ref="F29:G29"/>
    <mergeCell ref="E17:G17"/>
    <mergeCell ref="E46:G46"/>
    <mergeCell ref="F33:G33"/>
    <mergeCell ref="F40:G40"/>
    <mergeCell ref="F36:G36"/>
    <mergeCell ref="F35:G35"/>
    <mergeCell ref="F34:G34"/>
    <mergeCell ref="F42:G42"/>
    <mergeCell ref="F44:G44"/>
    <mergeCell ref="D6:D8"/>
    <mergeCell ref="D3:D5"/>
    <mergeCell ref="D14:D15"/>
    <mergeCell ref="F2:G2"/>
    <mergeCell ref="F3:G3"/>
    <mergeCell ref="F4:G4"/>
    <mergeCell ref="F6:G6"/>
    <mergeCell ref="F7:G7"/>
    <mergeCell ref="F9:G9"/>
    <mergeCell ref="F11:G11"/>
    <mergeCell ref="F14:F15"/>
    <mergeCell ref="E14:E15"/>
    <mergeCell ref="D11:D12"/>
    <mergeCell ref="D9:D10"/>
  </mergeCells>
  <phoneticPr fontId="43" type="noConversion"/>
  <conditionalFormatting sqref="F44:G44">
    <cfRule type="cellIs" dxfId="4" priority="7" operator="lessThan">
      <formula>0</formula>
    </cfRule>
  </conditionalFormatting>
  <conditionalFormatting sqref="F12">
    <cfRule type="containsText" dxfId="3" priority="4" operator="containsText" text="VERİ GİRİLMEYECEKTİR">
      <formula>NOT(ISERROR(SEARCH("VERİ GİRİLMEYECEKTİR",F12)))</formula>
    </cfRule>
  </conditionalFormatting>
  <conditionalFormatting sqref="G10">
    <cfRule type="containsText" dxfId="2" priority="3" operator="containsText" text="VERİ GİRİLMEYECEKTİR">
      <formula>NOT(ISERROR(SEARCH("VERİ GİRİLMEYECEKTİR",G10)))</formula>
    </cfRule>
  </conditionalFormatting>
  <conditionalFormatting sqref="G12">
    <cfRule type="containsText" dxfId="1" priority="2" operator="containsText" text="VERİ GİRİLMEYECEKTİR">
      <formula>NOT(ISERROR(SEARCH("VERİ GİRİLMEYECEKTİR",G12)))</formula>
    </cfRule>
  </conditionalFormatting>
  <conditionalFormatting sqref="F10">
    <cfRule type="containsText" dxfId="0" priority="1" operator="containsText" text="VERİ GİRİLMEYECEKTİR">
      <formula>NOT(ISERROR(SEARCH("VERİ GİRİLMEYECEKTİR",F10)))</formula>
    </cfRule>
  </conditionalFormatting>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7C12545-B283-40BD-B728-61FC3593CB34}">
          <x14:formula1>
            <xm:f>VERİLER!$E$2:$E$3</xm:f>
          </x14:formula1>
          <xm:sqref>F9 F11 F3:F4 F6:F7 F34:G34</xm:sqref>
        </x14:dataValidation>
        <x14:dataValidation type="list" allowBlank="1" showInputMessage="1" showErrorMessage="1" xr:uid="{C4EC660F-0119-49DD-9999-371E172C4A2A}">
          <x14:formula1>
            <xm:f>VERİLER!$B$2:$B$8</xm:f>
          </x14:formula1>
          <xm:sqref>F2:G2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ED925-9A8C-4E1E-A835-9683F17553E3}">
  <sheetPr codeName="Sayfa6"/>
  <dimension ref="A1:AG99"/>
  <sheetViews>
    <sheetView zoomScale="85" zoomScaleNormal="85" workbookViewId="0">
      <selection activeCell="J14" sqref="J14"/>
    </sheetView>
  </sheetViews>
  <sheetFormatPr defaultRowHeight="14.4" x14ac:dyDescent="0.3"/>
  <cols>
    <col min="1" max="1" width="11.77734375" style="219" bestFit="1" customWidth="1"/>
    <col min="2" max="2" width="90.5546875" style="35" customWidth="1"/>
    <col min="3" max="4" width="11.6640625" style="40" bestFit="1" customWidth="1"/>
    <col min="5" max="5" width="12.88671875" style="40" bestFit="1" customWidth="1"/>
    <col min="6" max="6" width="11.6640625" style="40" bestFit="1" customWidth="1"/>
    <col min="7" max="7" width="11.6640625" style="219" bestFit="1" customWidth="1"/>
    <col min="8" max="8" width="2.33203125" style="219" customWidth="1"/>
    <col min="9" max="10" width="8.88671875" style="219"/>
    <col min="11" max="11" width="22.33203125" style="219" bestFit="1" customWidth="1"/>
    <col min="12" max="12" width="14.109375" style="219" bestFit="1" customWidth="1"/>
    <col min="13" max="27" width="8.88671875" style="219"/>
    <col min="28" max="33" width="8.88671875" style="34"/>
    <col min="34" max="16384" width="8.88671875" style="35"/>
  </cols>
  <sheetData>
    <row r="1" spans="1:27" s="219" customFormat="1" ht="18.600000000000001" thickBot="1" x14ac:dyDescent="0.35">
      <c r="A1" s="218" t="s">
        <v>197</v>
      </c>
      <c r="C1" s="220"/>
      <c r="D1" s="220"/>
      <c r="E1" s="220"/>
      <c r="F1" s="220"/>
    </row>
    <row r="2" spans="1:27" s="34" customFormat="1" ht="37.200000000000003" customHeight="1" thickBot="1" x14ac:dyDescent="0.35">
      <c r="A2" s="219"/>
      <c r="B2" s="221" t="s">
        <v>111</v>
      </c>
      <c r="C2" s="221">
        <v>2018</v>
      </c>
      <c r="D2" s="221">
        <v>2019</v>
      </c>
      <c r="E2" s="221">
        <v>2020</v>
      </c>
      <c r="F2" s="222">
        <v>2021</v>
      </c>
      <c r="G2" s="222">
        <v>2022</v>
      </c>
      <c r="H2" s="219"/>
      <c r="I2" s="219"/>
      <c r="J2" s="219"/>
      <c r="K2" s="219"/>
      <c r="L2" s="219"/>
      <c r="M2" s="219"/>
      <c r="N2" s="219"/>
      <c r="O2" s="219"/>
      <c r="P2" s="219"/>
      <c r="Q2" s="219"/>
      <c r="R2" s="219"/>
      <c r="S2" s="219"/>
      <c r="T2" s="219"/>
      <c r="U2" s="219"/>
      <c r="V2" s="219"/>
      <c r="W2" s="219"/>
      <c r="X2" s="219"/>
      <c r="Y2" s="219"/>
      <c r="Z2" s="219"/>
      <c r="AA2" s="219"/>
    </row>
    <row r="3" spans="1:27" s="34" customFormat="1" x14ac:dyDescent="0.3">
      <c r="A3" s="219"/>
      <c r="B3" s="44" t="s">
        <v>166</v>
      </c>
      <c r="C3" s="312" t="s">
        <v>12</v>
      </c>
      <c r="D3" s="312" t="s">
        <v>12</v>
      </c>
      <c r="E3" s="312" t="s">
        <v>12</v>
      </c>
      <c r="F3" s="312" t="s">
        <v>12</v>
      </c>
      <c r="G3" s="312" t="s">
        <v>12</v>
      </c>
      <c r="H3" s="219"/>
      <c r="I3" s="219"/>
      <c r="J3" s="219"/>
      <c r="K3" s="219"/>
      <c r="L3" s="219"/>
      <c r="M3" s="219"/>
      <c r="N3" s="219"/>
      <c r="O3" s="219"/>
      <c r="P3" s="219"/>
      <c r="Q3" s="219"/>
      <c r="R3" s="219"/>
      <c r="S3" s="219"/>
      <c r="T3" s="219"/>
      <c r="U3" s="219"/>
      <c r="V3" s="219"/>
      <c r="W3" s="219"/>
      <c r="X3" s="219"/>
      <c r="Y3" s="219"/>
      <c r="Z3" s="219"/>
      <c r="AA3" s="219"/>
    </row>
    <row r="4" spans="1:27" s="34" customFormat="1" x14ac:dyDescent="0.3">
      <c r="A4" s="219"/>
      <c r="B4" s="223" t="s">
        <v>161</v>
      </c>
      <c r="C4" s="23"/>
      <c r="D4" s="23"/>
      <c r="E4" s="23"/>
      <c r="F4" s="23"/>
      <c r="G4" s="23"/>
      <c r="H4" s="219"/>
      <c r="I4" s="219"/>
      <c r="J4" s="219"/>
      <c r="K4" s="219"/>
      <c r="L4" s="219"/>
      <c r="M4" s="219"/>
      <c r="N4" s="219"/>
      <c r="O4" s="219"/>
      <c r="P4" s="219"/>
      <c r="Q4" s="219"/>
      <c r="R4" s="219"/>
      <c r="S4" s="219"/>
      <c r="T4" s="219"/>
      <c r="U4" s="219"/>
      <c r="V4" s="219"/>
      <c r="W4" s="219"/>
      <c r="X4" s="219"/>
      <c r="Y4" s="219"/>
      <c r="Z4" s="219"/>
      <c r="AA4" s="219"/>
    </row>
    <row r="5" spans="1:27" s="34" customFormat="1" x14ac:dyDescent="0.3">
      <c r="A5" s="219"/>
      <c r="B5" s="224" t="s">
        <v>163</v>
      </c>
      <c r="C5" s="50">
        <v>0.35</v>
      </c>
      <c r="D5" s="50">
        <v>0.3</v>
      </c>
      <c r="E5" s="50">
        <v>0.25</v>
      </c>
      <c r="F5" s="62">
        <v>0.2</v>
      </c>
      <c r="G5" s="62">
        <v>0.25</v>
      </c>
      <c r="H5" s="219"/>
      <c r="I5" s="219"/>
      <c r="J5" s="219"/>
      <c r="K5" s="219"/>
      <c r="L5" s="219"/>
      <c r="M5" s="219"/>
      <c r="N5" s="219"/>
      <c r="O5" s="219"/>
      <c r="P5" s="219"/>
      <c r="Q5" s="219"/>
      <c r="R5" s="219"/>
      <c r="S5" s="219"/>
      <c r="T5" s="219"/>
      <c r="U5" s="219"/>
      <c r="V5" s="219"/>
      <c r="W5" s="219"/>
      <c r="X5" s="219"/>
      <c r="Y5" s="219"/>
      <c r="Z5" s="219"/>
      <c r="AA5" s="219"/>
    </row>
    <row r="6" spans="1:27" s="34" customFormat="1" x14ac:dyDescent="0.3">
      <c r="A6" s="219"/>
      <c r="B6" s="225" t="s">
        <v>171</v>
      </c>
      <c r="C6" s="49">
        <f>IF(C3="evet",C4*C5,0)</f>
        <v>0</v>
      </c>
      <c r="D6" s="49">
        <f t="shared" ref="D6:G6" si="0">IF(D3="evet",D4*D5,0)</f>
        <v>0</v>
      </c>
      <c r="E6" s="49">
        <f t="shared" si="0"/>
        <v>0</v>
      </c>
      <c r="F6" s="49">
        <f t="shared" si="0"/>
        <v>0</v>
      </c>
      <c r="G6" s="49">
        <f t="shared" si="0"/>
        <v>0</v>
      </c>
      <c r="H6" s="219"/>
      <c r="I6" s="219"/>
      <c r="J6" s="219"/>
      <c r="K6" s="219"/>
      <c r="L6" s="219"/>
      <c r="M6" s="219"/>
      <c r="N6" s="219"/>
      <c r="O6" s="219"/>
      <c r="P6" s="219"/>
      <c r="Q6" s="219"/>
      <c r="R6" s="219"/>
      <c r="S6" s="219"/>
      <c r="T6" s="219"/>
      <c r="U6" s="219"/>
      <c r="V6" s="219"/>
      <c r="W6" s="219"/>
      <c r="X6" s="219"/>
      <c r="Y6" s="219"/>
      <c r="Z6" s="219"/>
      <c r="AA6" s="219"/>
    </row>
    <row r="7" spans="1:27" s="34" customFormat="1" ht="15" thickBot="1" x14ac:dyDescent="0.35">
      <c r="A7" s="219"/>
      <c r="B7" s="225" t="s">
        <v>113</v>
      </c>
      <c r="C7" s="50">
        <v>0.15</v>
      </c>
      <c r="D7" s="50">
        <v>0.15</v>
      </c>
      <c r="E7" s="50">
        <v>0.15</v>
      </c>
      <c r="F7" s="62">
        <v>0.15</v>
      </c>
      <c r="G7" s="62">
        <v>0.15</v>
      </c>
      <c r="H7" s="219"/>
      <c r="I7" s="219"/>
      <c r="J7" s="219"/>
      <c r="K7" s="219"/>
      <c r="L7" s="219"/>
      <c r="M7" s="219"/>
      <c r="N7" s="219"/>
      <c r="O7" s="219"/>
      <c r="P7" s="219"/>
      <c r="Q7" s="219"/>
      <c r="R7" s="219"/>
      <c r="S7" s="219"/>
      <c r="T7" s="219"/>
      <c r="U7" s="219"/>
      <c r="V7" s="219"/>
      <c r="W7" s="219"/>
      <c r="X7" s="219"/>
      <c r="Y7" s="219"/>
      <c r="Z7" s="219"/>
      <c r="AA7" s="219"/>
    </row>
    <row r="8" spans="1:27" s="34" customFormat="1" ht="15" thickBot="1" x14ac:dyDescent="0.35">
      <c r="A8" s="219"/>
      <c r="B8" s="226" t="s">
        <v>172</v>
      </c>
      <c r="C8" s="52">
        <f>C6*C7</f>
        <v>0</v>
      </c>
      <c r="D8" s="52">
        <f t="shared" ref="D8:F8" si="1">D6*D7</f>
        <v>0</v>
      </c>
      <c r="E8" s="52">
        <f t="shared" si="1"/>
        <v>0</v>
      </c>
      <c r="F8" s="64">
        <f t="shared" si="1"/>
        <v>0</v>
      </c>
      <c r="G8" s="64">
        <f t="shared" ref="G8" si="2">G6*G7</f>
        <v>0</v>
      </c>
      <c r="H8" s="219"/>
      <c r="I8" s="366" t="s">
        <v>184</v>
      </c>
      <c r="J8" s="367"/>
      <c r="K8" s="313" t="s">
        <v>222</v>
      </c>
      <c r="L8" s="314" t="s">
        <v>223</v>
      </c>
      <c r="M8" s="219"/>
      <c r="N8" s="219"/>
      <c r="O8" s="219"/>
      <c r="P8" s="219"/>
      <c r="Q8" s="219"/>
      <c r="R8" s="219"/>
      <c r="S8" s="219"/>
      <c r="T8" s="219"/>
      <c r="U8" s="219"/>
      <c r="V8" s="219"/>
      <c r="W8" s="219"/>
      <c r="X8" s="219"/>
      <c r="Y8" s="219"/>
      <c r="Z8" s="219"/>
      <c r="AA8" s="219"/>
    </row>
    <row r="9" spans="1:27" s="34" customFormat="1" ht="26.4" thickBot="1" x14ac:dyDescent="0.35">
      <c r="A9" s="219"/>
      <c r="B9" s="227" t="s">
        <v>155</v>
      </c>
      <c r="C9" s="397">
        <f>SUM(C8:G8)</f>
        <v>0</v>
      </c>
      <c r="D9" s="398"/>
      <c r="E9" s="398"/>
      <c r="F9" s="398"/>
      <c r="G9" s="399"/>
      <c r="H9" s="219"/>
      <c r="I9" s="400">
        <f>C9*90/100</f>
        <v>0</v>
      </c>
      <c r="J9" s="401"/>
      <c r="K9" s="456">
        <f>C9*1.09</f>
        <v>0</v>
      </c>
      <c r="L9" s="456">
        <f>K9/12</f>
        <v>0</v>
      </c>
      <c r="M9" s="219"/>
      <c r="N9" s="219"/>
      <c r="O9" s="219"/>
      <c r="P9" s="219"/>
      <c r="Q9" s="219"/>
      <c r="R9" s="219"/>
      <c r="S9" s="219"/>
      <c r="T9" s="219"/>
      <c r="U9" s="219"/>
      <c r="V9" s="219"/>
      <c r="W9" s="219"/>
      <c r="X9" s="219"/>
      <c r="Y9" s="219"/>
      <c r="Z9" s="219"/>
      <c r="AA9" s="219"/>
    </row>
    <row r="10" spans="1:27" s="219" customFormat="1" ht="15" thickBot="1" x14ac:dyDescent="0.35">
      <c r="C10" s="220"/>
      <c r="D10" s="220"/>
      <c r="E10" s="220"/>
      <c r="F10" s="220"/>
    </row>
    <row r="11" spans="1:27" s="34" customFormat="1" ht="37.200000000000003" customHeight="1" thickBot="1" x14ac:dyDescent="0.35">
      <c r="A11" s="219"/>
      <c r="B11" s="221" t="s">
        <v>112</v>
      </c>
      <c r="C11" s="221">
        <v>2018</v>
      </c>
      <c r="D11" s="221">
        <v>2019</v>
      </c>
      <c r="E11" s="221">
        <v>2020</v>
      </c>
      <c r="F11" s="222">
        <v>2021</v>
      </c>
      <c r="G11" s="222">
        <v>2022</v>
      </c>
      <c r="H11" s="219"/>
      <c r="I11" s="219"/>
      <c r="J11" s="219"/>
      <c r="K11" s="219"/>
      <c r="L11" s="219"/>
      <c r="M11" s="219"/>
      <c r="N11" s="219"/>
      <c r="O11" s="219"/>
      <c r="P11" s="219"/>
      <c r="Q11" s="219"/>
      <c r="R11" s="219"/>
      <c r="S11" s="219"/>
      <c r="T11" s="219"/>
      <c r="U11" s="219"/>
      <c r="V11" s="219"/>
      <c r="W11" s="219"/>
      <c r="X11" s="219"/>
      <c r="Y11" s="219"/>
      <c r="Z11" s="219"/>
      <c r="AA11" s="219"/>
    </row>
    <row r="12" spans="1:27" s="34" customFormat="1" x14ac:dyDescent="0.3">
      <c r="A12" s="219"/>
      <c r="B12" s="228" t="s">
        <v>167</v>
      </c>
      <c r="C12" s="312" t="s">
        <v>12</v>
      </c>
      <c r="D12" s="312" t="s">
        <v>12</v>
      </c>
      <c r="E12" s="312" t="s">
        <v>12</v>
      </c>
      <c r="F12" s="312" t="s">
        <v>12</v>
      </c>
      <c r="G12" s="312" t="s">
        <v>12</v>
      </c>
      <c r="H12" s="219"/>
      <c r="I12" s="219"/>
      <c r="J12" s="219"/>
      <c r="K12" s="219"/>
      <c r="L12" s="219"/>
      <c r="M12" s="219"/>
      <c r="N12" s="219"/>
      <c r="O12" s="219"/>
      <c r="P12" s="219"/>
      <c r="Q12" s="219"/>
      <c r="R12" s="219"/>
      <c r="S12" s="219"/>
      <c r="T12" s="219"/>
      <c r="U12" s="219"/>
      <c r="V12" s="219"/>
      <c r="W12" s="219"/>
      <c r="X12" s="219"/>
      <c r="Y12" s="219"/>
      <c r="Z12" s="219"/>
      <c r="AA12" s="219"/>
    </row>
    <row r="13" spans="1:27" s="34" customFormat="1" x14ac:dyDescent="0.3">
      <c r="A13" s="219"/>
      <c r="B13" s="229" t="s">
        <v>162</v>
      </c>
      <c r="C13" s="81">
        <v>100000</v>
      </c>
      <c r="D13" s="81">
        <v>107500</v>
      </c>
      <c r="E13" s="81">
        <v>115000</v>
      </c>
      <c r="F13" s="82">
        <v>130000</v>
      </c>
      <c r="G13" s="82">
        <v>250000</v>
      </c>
      <c r="H13" s="219"/>
      <c r="I13" s="219"/>
      <c r="J13" s="219"/>
      <c r="K13" s="219"/>
      <c r="L13" s="219"/>
      <c r="M13" s="219"/>
      <c r="N13" s="219"/>
      <c r="O13" s="219"/>
      <c r="P13" s="219"/>
      <c r="Q13" s="219"/>
      <c r="R13" s="219"/>
      <c r="S13" s="219"/>
      <c r="T13" s="219"/>
      <c r="U13" s="219"/>
      <c r="V13" s="219"/>
      <c r="W13" s="219"/>
      <c r="X13" s="219"/>
      <c r="Y13" s="219"/>
      <c r="Z13" s="219"/>
      <c r="AA13" s="219"/>
    </row>
    <row r="14" spans="1:27" s="34" customFormat="1" x14ac:dyDescent="0.3">
      <c r="A14" s="219"/>
      <c r="B14" s="229" t="s">
        <v>168</v>
      </c>
      <c r="C14" s="22"/>
      <c r="D14" s="22"/>
      <c r="E14" s="22"/>
      <c r="F14" s="21"/>
      <c r="G14" s="21"/>
      <c r="H14" s="219"/>
      <c r="I14" s="219"/>
      <c r="J14" s="219"/>
      <c r="K14" s="219"/>
      <c r="L14" s="219"/>
      <c r="M14" s="219"/>
      <c r="N14" s="219"/>
      <c r="O14" s="219"/>
      <c r="P14" s="219"/>
      <c r="Q14" s="219"/>
      <c r="R14" s="219"/>
      <c r="S14" s="219"/>
      <c r="T14" s="219"/>
      <c r="U14" s="219"/>
      <c r="V14" s="219"/>
      <c r="W14" s="219"/>
      <c r="X14" s="219"/>
      <c r="Y14" s="219"/>
      <c r="Z14" s="219"/>
      <c r="AA14" s="219"/>
    </row>
    <row r="15" spans="1:27" s="34" customFormat="1" x14ac:dyDescent="0.3">
      <c r="A15" s="219"/>
      <c r="B15" s="230" t="s">
        <v>169</v>
      </c>
      <c r="C15" s="50">
        <v>0.35</v>
      </c>
      <c r="D15" s="50">
        <v>0.3</v>
      </c>
      <c r="E15" s="50">
        <v>0.25</v>
      </c>
      <c r="F15" s="62">
        <v>0.2</v>
      </c>
      <c r="G15" s="62">
        <v>0.2</v>
      </c>
      <c r="H15" s="219"/>
      <c r="I15" s="219"/>
      <c r="J15" s="219"/>
      <c r="K15" s="219"/>
      <c r="L15" s="219"/>
      <c r="M15" s="219"/>
      <c r="N15" s="219"/>
      <c r="O15" s="219"/>
      <c r="P15" s="219"/>
      <c r="Q15" s="219"/>
      <c r="R15" s="219"/>
      <c r="S15" s="219"/>
      <c r="T15" s="219"/>
      <c r="U15" s="219"/>
      <c r="V15" s="219"/>
      <c r="W15" s="219"/>
      <c r="X15" s="219"/>
      <c r="Y15" s="219"/>
      <c r="Z15" s="219"/>
      <c r="AA15" s="219"/>
    </row>
    <row r="16" spans="1:27" s="34" customFormat="1" x14ac:dyDescent="0.3">
      <c r="A16" s="219"/>
      <c r="B16" s="231" t="s">
        <v>170</v>
      </c>
      <c r="C16" s="49">
        <f>IF(C12="EVET",C14*C15,0)</f>
        <v>0</v>
      </c>
      <c r="D16" s="49">
        <f t="shared" ref="D16:G16" si="3">IF(D12="EVET",D14*D15,0)</f>
        <v>0</v>
      </c>
      <c r="E16" s="49">
        <f t="shared" si="3"/>
        <v>0</v>
      </c>
      <c r="F16" s="49">
        <f t="shared" si="3"/>
        <v>0</v>
      </c>
      <c r="G16" s="49">
        <f t="shared" si="3"/>
        <v>0</v>
      </c>
      <c r="H16" s="219"/>
      <c r="I16" s="219"/>
      <c r="J16" s="219"/>
      <c r="K16" s="219"/>
      <c r="L16" s="219"/>
      <c r="M16" s="219"/>
      <c r="N16" s="219"/>
      <c r="O16" s="219"/>
      <c r="P16" s="219"/>
      <c r="Q16" s="219"/>
      <c r="R16" s="219"/>
      <c r="S16" s="219"/>
      <c r="T16" s="219"/>
      <c r="U16" s="219"/>
      <c r="V16" s="219"/>
      <c r="W16" s="219"/>
      <c r="X16" s="219"/>
      <c r="Y16" s="219"/>
      <c r="Z16" s="219"/>
      <c r="AA16" s="219"/>
    </row>
    <row r="17" spans="1:27" s="34" customFormat="1" x14ac:dyDescent="0.3">
      <c r="A17" s="219"/>
      <c r="B17" s="231" t="s">
        <v>164</v>
      </c>
      <c r="C17" s="51">
        <f>MAX(C13,C16)</f>
        <v>100000</v>
      </c>
      <c r="D17" s="51">
        <f>MAX(D13,D16)</f>
        <v>107500</v>
      </c>
      <c r="E17" s="51">
        <f>MAX(E13,E16)</f>
        <v>115000</v>
      </c>
      <c r="F17" s="63">
        <f>MAX(F13,F16)</f>
        <v>130000</v>
      </c>
      <c r="G17" s="63">
        <f>MAX(G13,G16)</f>
        <v>250000</v>
      </c>
      <c r="H17" s="219"/>
      <c r="I17" s="219"/>
      <c r="J17" s="219"/>
      <c r="K17" s="219"/>
      <c r="L17" s="219"/>
      <c r="M17" s="219"/>
      <c r="N17" s="219"/>
      <c r="O17" s="219"/>
      <c r="P17" s="219"/>
      <c r="Q17" s="219"/>
      <c r="R17" s="219"/>
      <c r="S17" s="219"/>
      <c r="T17" s="219"/>
      <c r="U17" s="219"/>
      <c r="V17" s="219"/>
      <c r="W17" s="219"/>
      <c r="X17" s="219"/>
      <c r="Y17" s="219"/>
      <c r="Z17" s="219"/>
      <c r="AA17" s="219"/>
    </row>
    <row r="18" spans="1:27" s="34" customFormat="1" ht="15" thickBot="1" x14ac:dyDescent="0.35">
      <c r="A18" s="219"/>
      <c r="B18" s="231" t="s">
        <v>113</v>
      </c>
      <c r="C18" s="50">
        <v>0.15</v>
      </c>
      <c r="D18" s="50">
        <v>0.15</v>
      </c>
      <c r="E18" s="50">
        <v>0.15</v>
      </c>
      <c r="F18" s="62">
        <v>0.15</v>
      </c>
      <c r="G18" s="62">
        <v>0.15</v>
      </c>
      <c r="H18" s="219"/>
      <c r="I18" s="219"/>
      <c r="J18" s="219"/>
      <c r="K18" s="219"/>
      <c r="L18" s="219"/>
      <c r="M18" s="219"/>
      <c r="N18" s="219"/>
      <c r="O18" s="219"/>
      <c r="P18" s="219"/>
      <c r="Q18" s="219"/>
      <c r="R18" s="219"/>
      <c r="S18" s="219"/>
      <c r="T18" s="219"/>
      <c r="U18" s="219"/>
      <c r="V18" s="219"/>
      <c r="W18" s="219"/>
      <c r="X18" s="219"/>
      <c r="Y18" s="219"/>
      <c r="Z18" s="219"/>
      <c r="AA18" s="219"/>
    </row>
    <row r="19" spans="1:27" s="34" customFormat="1" ht="15" customHeight="1" thickBot="1" x14ac:dyDescent="0.35">
      <c r="A19" s="219"/>
      <c r="B19" s="232" t="s">
        <v>165</v>
      </c>
      <c r="C19" s="52">
        <f>IF(C12="EVET",C17*C18,0)</f>
        <v>0</v>
      </c>
      <c r="D19" s="52">
        <f t="shared" ref="D19:G19" si="4">IF(D12="EVET",D17*D18,0)</f>
        <v>0</v>
      </c>
      <c r="E19" s="52">
        <f t="shared" si="4"/>
        <v>0</v>
      </c>
      <c r="F19" s="52">
        <f t="shared" si="4"/>
        <v>0</v>
      </c>
      <c r="G19" s="52">
        <f t="shared" si="4"/>
        <v>0</v>
      </c>
      <c r="H19" s="219"/>
      <c r="I19" s="366" t="s">
        <v>184</v>
      </c>
      <c r="J19" s="367"/>
      <c r="K19" s="313" t="s">
        <v>222</v>
      </c>
      <c r="L19" s="314" t="s">
        <v>223</v>
      </c>
      <c r="M19" s="219"/>
      <c r="N19" s="219"/>
      <c r="O19" s="219"/>
      <c r="P19" s="219"/>
      <c r="Q19" s="219"/>
      <c r="R19" s="219"/>
      <c r="S19" s="219"/>
      <c r="T19" s="219"/>
      <c r="U19" s="219"/>
      <c r="V19" s="219"/>
      <c r="W19" s="219"/>
      <c r="X19" s="219"/>
      <c r="Y19" s="219"/>
      <c r="Z19" s="219"/>
      <c r="AA19" s="219"/>
    </row>
    <row r="20" spans="1:27" s="34" customFormat="1" ht="26.4" thickBot="1" x14ac:dyDescent="0.35">
      <c r="A20" s="219"/>
      <c r="B20" s="233" t="s">
        <v>155</v>
      </c>
      <c r="C20" s="397">
        <f>SUM(C19:G19)</f>
        <v>0</v>
      </c>
      <c r="D20" s="398"/>
      <c r="E20" s="398"/>
      <c r="F20" s="398"/>
      <c r="G20" s="399"/>
      <c r="H20" s="219"/>
      <c r="I20" s="400">
        <f>C20*90/100</f>
        <v>0</v>
      </c>
      <c r="J20" s="401"/>
      <c r="K20" s="456">
        <f>C20*1.09</f>
        <v>0</v>
      </c>
      <c r="L20" s="456">
        <f>K20/12</f>
        <v>0</v>
      </c>
      <c r="M20" s="219"/>
      <c r="N20" s="219"/>
      <c r="O20" s="219"/>
      <c r="P20" s="219"/>
      <c r="Q20" s="219"/>
      <c r="R20" s="219"/>
      <c r="S20" s="219"/>
      <c r="T20" s="219"/>
      <c r="U20" s="219"/>
      <c r="V20" s="219"/>
      <c r="W20" s="219"/>
      <c r="X20" s="219"/>
      <c r="Y20" s="219"/>
      <c r="Z20" s="219"/>
      <c r="AA20" s="219"/>
    </row>
    <row r="21" spans="1:27" s="219" customFormat="1" ht="15" thickBot="1" x14ac:dyDescent="0.35">
      <c r="C21" s="220"/>
      <c r="D21" s="220"/>
      <c r="E21" s="220"/>
      <c r="F21" s="220"/>
    </row>
    <row r="22" spans="1:27" s="219" customFormat="1" ht="15" thickBot="1" x14ac:dyDescent="0.35">
      <c r="B22" s="333" t="s">
        <v>209</v>
      </c>
      <c r="C22" s="334"/>
      <c r="D22" s="334"/>
      <c r="E22" s="334"/>
      <c r="F22" s="334"/>
      <c r="G22" s="335"/>
    </row>
    <row r="23" spans="1:27" s="219" customFormat="1" x14ac:dyDescent="0.3">
      <c r="C23" s="220"/>
      <c r="D23" s="220"/>
      <c r="E23" s="220"/>
      <c r="F23" s="220"/>
    </row>
    <row r="24" spans="1:27" s="219" customFormat="1" x14ac:dyDescent="0.3">
      <c r="C24" s="220"/>
      <c r="D24" s="220"/>
      <c r="E24" s="220"/>
      <c r="F24" s="220"/>
    </row>
    <row r="25" spans="1:27" s="219" customFormat="1" x14ac:dyDescent="0.3">
      <c r="C25" s="220"/>
      <c r="D25" s="220"/>
      <c r="E25" s="220"/>
      <c r="F25" s="220"/>
    </row>
    <row r="26" spans="1:27" s="219" customFormat="1" x14ac:dyDescent="0.3">
      <c r="C26" s="220"/>
      <c r="D26" s="220"/>
      <c r="E26" s="220"/>
      <c r="F26" s="220"/>
    </row>
    <row r="27" spans="1:27" s="219" customFormat="1" x14ac:dyDescent="0.3">
      <c r="C27" s="220"/>
      <c r="D27" s="220"/>
      <c r="E27" s="220"/>
      <c r="F27" s="220"/>
    </row>
    <row r="28" spans="1:27" s="219" customFormat="1" x14ac:dyDescent="0.3">
      <c r="C28" s="220"/>
      <c r="D28" s="220"/>
      <c r="E28" s="220"/>
      <c r="F28" s="220"/>
    </row>
    <row r="29" spans="1:27" s="219" customFormat="1" x14ac:dyDescent="0.3">
      <c r="C29" s="220"/>
      <c r="D29" s="220"/>
      <c r="E29" s="220"/>
      <c r="F29" s="220"/>
    </row>
    <row r="30" spans="1:27" s="219" customFormat="1" x14ac:dyDescent="0.3">
      <c r="C30" s="220"/>
      <c r="D30" s="220"/>
      <c r="E30" s="220"/>
      <c r="F30" s="220"/>
    </row>
    <row r="31" spans="1:27" s="219" customFormat="1" x14ac:dyDescent="0.3">
      <c r="C31" s="220"/>
      <c r="D31" s="220"/>
      <c r="E31" s="220"/>
      <c r="F31" s="220"/>
    </row>
    <row r="32" spans="1:27" s="219" customFormat="1" x14ac:dyDescent="0.3">
      <c r="C32" s="220"/>
      <c r="D32" s="220"/>
      <c r="E32" s="220"/>
      <c r="F32" s="220"/>
    </row>
    <row r="33" spans="3:6" s="219" customFormat="1" x14ac:dyDescent="0.3">
      <c r="C33" s="220"/>
      <c r="D33" s="220"/>
      <c r="E33" s="220"/>
      <c r="F33" s="220"/>
    </row>
    <row r="34" spans="3:6" s="219" customFormat="1" x14ac:dyDescent="0.3">
      <c r="C34" s="220"/>
      <c r="D34" s="220"/>
      <c r="E34" s="220"/>
      <c r="F34" s="220"/>
    </row>
    <row r="35" spans="3:6" s="219" customFormat="1" x14ac:dyDescent="0.3">
      <c r="C35" s="220"/>
      <c r="D35" s="220"/>
      <c r="E35" s="220"/>
      <c r="F35" s="220"/>
    </row>
    <row r="36" spans="3:6" s="219" customFormat="1" x14ac:dyDescent="0.3">
      <c r="C36" s="220"/>
      <c r="D36" s="220"/>
      <c r="E36" s="220"/>
      <c r="F36" s="220"/>
    </row>
    <row r="37" spans="3:6" s="219" customFormat="1" x14ac:dyDescent="0.3">
      <c r="C37" s="220"/>
      <c r="D37" s="220"/>
      <c r="E37" s="220"/>
      <c r="F37" s="220"/>
    </row>
    <row r="38" spans="3:6" s="219" customFormat="1" x14ac:dyDescent="0.3">
      <c r="C38" s="220"/>
      <c r="D38" s="220"/>
      <c r="E38" s="220"/>
      <c r="F38" s="220"/>
    </row>
    <row r="39" spans="3:6" s="219" customFormat="1" x14ac:dyDescent="0.3">
      <c r="C39" s="220"/>
      <c r="D39" s="220"/>
      <c r="E39" s="220"/>
      <c r="F39" s="220"/>
    </row>
    <row r="40" spans="3:6" s="219" customFormat="1" x14ac:dyDescent="0.3">
      <c r="C40" s="220"/>
      <c r="D40" s="220"/>
      <c r="E40" s="220"/>
      <c r="F40" s="220"/>
    </row>
    <row r="41" spans="3:6" s="219" customFormat="1" x14ac:dyDescent="0.3">
      <c r="C41" s="220"/>
      <c r="D41" s="220"/>
      <c r="E41" s="220"/>
      <c r="F41" s="220"/>
    </row>
    <row r="42" spans="3:6" s="219" customFormat="1" x14ac:dyDescent="0.3">
      <c r="C42" s="220"/>
      <c r="D42" s="220"/>
      <c r="E42" s="220"/>
      <c r="F42" s="220"/>
    </row>
    <row r="43" spans="3:6" s="219" customFormat="1" x14ac:dyDescent="0.3">
      <c r="C43" s="220"/>
      <c r="D43" s="220"/>
      <c r="E43" s="220"/>
      <c r="F43" s="220"/>
    </row>
    <row r="44" spans="3:6" s="219" customFormat="1" x14ac:dyDescent="0.3">
      <c r="C44" s="220"/>
      <c r="D44" s="220"/>
      <c r="E44" s="220"/>
      <c r="F44" s="220"/>
    </row>
    <row r="45" spans="3:6" s="219" customFormat="1" x14ac:dyDescent="0.3">
      <c r="C45" s="220"/>
      <c r="D45" s="220"/>
      <c r="E45" s="220"/>
      <c r="F45" s="220"/>
    </row>
    <row r="46" spans="3:6" s="219" customFormat="1" x14ac:dyDescent="0.3">
      <c r="C46" s="220"/>
      <c r="D46" s="220"/>
      <c r="E46" s="220"/>
      <c r="F46" s="220"/>
    </row>
    <row r="47" spans="3:6" s="219" customFormat="1" x14ac:dyDescent="0.3">
      <c r="C47" s="220"/>
      <c r="D47" s="220"/>
      <c r="E47" s="220"/>
      <c r="F47" s="220"/>
    </row>
    <row r="48" spans="3:6" s="219" customFormat="1" x14ac:dyDescent="0.3">
      <c r="C48" s="220"/>
      <c r="D48" s="220"/>
      <c r="E48" s="220"/>
      <c r="F48" s="220"/>
    </row>
    <row r="49" spans="3:6" s="219" customFormat="1" x14ac:dyDescent="0.3">
      <c r="C49" s="220"/>
      <c r="D49" s="220"/>
      <c r="E49" s="220"/>
      <c r="F49" s="220"/>
    </row>
    <row r="50" spans="3:6" s="219" customFormat="1" x14ac:dyDescent="0.3">
      <c r="C50" s="220"/>
      <c r="D50" s="220"/>
      <c r="E50" s="220"/>
      <c r="F50" s="220"/>
    </row>
    <row r="51" spans="3:6" s="219" customFormat="1" x14ac:dyDescent="0.3">
      <c r="C51" s="220"/>
      <c r="D51" s="220"/>
      <c r="E51" s="220"/>
      <c r="F51" s="220"/>
    </row>
    <row r="52" spans="3:6" s="219" customFormat="1" x14ac:dyDescent="0.3">
      <c r="C52" s="220"/>
      <c r="D52" s="220"/>
      <c r="E52" s="220"/>
      <c r="F52" s="220"/>
    </row>
    <row r="53" spans="3:6" s="219" customFormat="1" x14ac:dyDescent="0.3">
      <c r="C53" s="220"/>
      <c r="D53" s="220"/>
      <c r="E53" s="220"/>
      <c r="F53" s="220"/>
    </row>
    <row r="54" spans="3:6" s="219" customFormat="1" x14ac:dyDescent="0.3">
      <c r="C54" s="220"/>
      <c r="D54" s="220"/>
      <c r="E54" s="220"/>
      <c r="F54" s="220"/>
    </row>
    <row r="55" spans="3:6" s="219" customFormat="1" x14ac:dyDescent="0.3">
      <c r="C55" s="220"/>
      <c r="D55" s="220"/>
      <c r="E55" s="220"/>
      <c r="F55" s="220"/>
    </row>
    <row r="56" spans="3:6" s="219" customFormat="1" x14ac:dyDescent="0.3">
      <c r="C56" s="220"/>
      <c r="D56" s="220"/>
      <c r="E56" s="220"/>
      <c r="F56" s="220"/>
    </row>
    <row r="57" spans="3:6" s="219" customFormat="1" x14ac:dyDescent="0.3">
      <c r="C57" s="220"/>
      <c r="D57" s="220"/>
      <c r="E57" s="220"/>
      <c r="F57" s="220"/>
    </row>
    <row r="58" spans="3:6" s="219" customFormat="1" x14ac:dyDescent="0.3">
      <c r="C58" s="220"/>
      <c r="D58" s="220"/>
      <c r="E58" s="220"/>
      <c r="F58" s="220"/>
    </row>
    <row r="59" spans="3:6" s="219" customFormat="1" x14ac:dyDescent="0.3">
      <c r="C59" s="220"/>
      <c r="D59" s="220"/>
      <c r="E59" s="220"/>
      <c r="F59" s="220"/>
    </row>
    <row r="60" spans="3:6" s="219" customFormat="1" x14ac:dyDescent="0.3">
      <c r="C60" s="220"/>
      <c r="D60" s="220"/>
      <c r="E60" s="220"/>
      <c r="F60" s="220"/>
    </row>
    <row r="61" spans="3:6" s="219" customFormat="1" x14ac:dyDescent="0.3">
      <c r="C61" s="220"/>
      <c r="D61" s="220"/>
      <c r="E61" s="220"/>
      <c r="F61" s="220"/>
    </row>
    <row r="62" spans="3:6" s="219" customFormat="1" x14ac:dyDescent="0.3">
      <c r="C62" s="220"/>
      <c r="D62" s="220"/>
      <c r="E62" s="220"/>
      <c r="F62" s="220"/>
    </row>
    <row r="63" spans="3:6" s="219" customFormat="1" x14ac:dyDescent="0.3">
      <c r="C63" s="220"/>
      <c r="D63" s="220"/>
      <c r="E63" s="220"/>
      <c r="F63" s="220"/>
    </row>
    <row r="64" spans="3:6" s="219" customFormat="1" x14ac:dyDescent="0.3">
      <c r="C64" s="220"/>
      <c r="D64" s="220"/>
      <c r="E64" s="220"/>
      <c r="F64" s="220"/>
    </row>
    <row r="65" spans="3:6" s="219" customFormat="1" x14ac:dyDescent="0.3">
      <c r="C65" s="220"/>
      <c r="D65" s="220"/>
      <c r="E65" s="220"/>
      <c r="F65" s="220"/>
    </row>
    <row r="66" spans="3:6" s="219" customFormat="1" x14ac:dyDescent="0.3">
      <c r="C66" s="220"/>
      <c r="D66" s="220"/>
      <c r="E66" s="220"/>
      <c r="F66" s="220"/>
    </row>
    <row r="67" spans="3:6" s="219" customFormat="1" x14ac:dyDescent="0.3">
      <c r="C67" s="220"/>
      <c r="D67" s="220"/>
      <c r="E67" s="220"/>
      <c r="F67" s="220"/>
    </row>
    <row r="68" spans="3:6" s="219" customFormat="1" x14ac:dyDescent="0.3">
      <c r="C68" s="220"/>
      <c r="D68" s="220"/>
      <c r="E68" s="220"/>
      <c r="F68" s="220"/>
    </row>
    <row r="69" spans="3:6" s="219" customFormat="1" x14ac:dyDescent="0.3">
      <c r="C69" s="220"/>
      <c r="D69" s="220"/>
      <c r="E69" s="220"/>
      <c r="F69" s="220"/>
    </row>
    <row r="70" spans="3:6" s="219" customFormat="1" x14ac:dyDescent="0.3">
      <c r="C70" s="220"/>
      <c r="D70" s="220"/>
      <c r="E70" s="220"/>
      <c r="F70" s="220"/>
    </row>
    <row r="71" spans="3:6" s="219" customFormat="1" x14ac:dyDescent="0.3">
      <c r="C71" s="220"/>
      <c r="D71" s="220"/>
      <c r="E71" s="220"/>
      <c r="F71" s="220"/>
    </row>
    <row r="72" spans="3:6" s="219" customFormat="1" x14ac:dyDescent="0.3">
      <c r="C72" s="220"/>
      <c r="D72" s="220"/>
      <c r="E72" s="220"/>
      <c r="F72" s="220"/>
    </row>
    <row r="73" spans="3:6" s="219" customFormat="1" x14ac:dyDescent="0.3">
      <c r="C73" s="220"/>
      <c r="D73" s="220"/>
      <c r="E73" s="220"/>
      <c r="F73" s="220"/>
    </row>
    <row r="74" spans="3:6" s="219" customFormat="1" x14ac:dyDescent="0.3">
      <c r="C74" s="220"/>
      <c r="D74" s="220"/>
      <c r="E74" s="220"/>
      <c r="F74" s="220"/>
    </row>
    <row r="75" spans="3:6" s="219" customFormat="1" x14ac:dyDescent="0.3">
      <c r="C75" s="220"/>
      <c r="D75" s="220"/>
      <c r="E75" s="220"/>
      <c r="F75" s="220"/>
    </row>
    <row r="76" spans="3:6" s="219" customFormat="1" x14ac:dyDescent="0.3">
      <c r="C76" s="220"/>
      <c r="D76" s="220"/>
      <c r="E76" s="220"/>
      <c r="F76" s="220"/>
    </row>
    <row r="77" spans="3:6" s="219" customFormat="1" x14ac:dyDescent="0.3">
      <c r="C77" s="220"/>
      <c r="D77" s="220"/>
      <c r="E77" s="220"/>
      <c r="F77" s="220"/>
    </row>
    <row r="78" spans="3:6" s="219" customFormat="1" x14ac:dyDescent="0.3">
      <c r="C78" s="220"/>
      <c r="D78" s="220"/>
      <c r="E78" s="220"/>
      <c r="F78" s="220"/>
    </row>
    <row r="79" spans="3:6" s="219" customFormat="1" x14ac:dyDescent="0.3">
      <c r="C79" s="220"/>
      <c r="D79" s="220"/>
      <c r="E79" s="220"/>
      <c r="F79" s="220"/>
    </row>
    <row r="80" spans="3:6" s="219" customFormat="1" x14ac:dyDescent="0.3">
      <c r="C80" s="220"/>
      <c r="D80" s="220"/>
      <c r="E80" s="220"/>
      <c r="F80" s="220"/>
    </row>
    <row r="81" spans="3:6" s="219" customFormat="1" x14ac:dyDescent="0.3">
      <c r="C81" s="220"/>
      <c r="D81" s="220"/>
      <c r="E81" s="220"/>
      <c r="F81" s="220"/>
    </row>
    <row r="82" spans="3:6" s="219" customFormat="1" x14ac:dyDescent="0.3">
      <c r="C82" s="220"/>
      <c r="D82" s="220"/>
      <c r="E82" s="220"/>
      <c r="F82" s="220"/>
    </row>
    <row r="83" spans="3:6" s="219" customFormat="1" x14ac:dyDescent="0.3">
      <c r="C83" s="220"/>
      <c r="D83" s="220"/>
      <c r="E83" s="220"/>
      <c r="F83" s="220"/>
    </row>
    <row r="84" spans="3:6" s="219" customFormat="1" x14ac:dyDescent="0.3">
      <c r="C84" s="220"/>
      <c r="D84" s="220"/>
      <c r="E84" s="220"/>
      <c r="F84" s="220"/>
    </row>
    <row r="85" spans="3:6" s="219" customFormat="1" x14ac:dyDescent="0.3">
      <c r="C85" s="220"/>
      <c r="D85" s="220"/>
      <c r="E85" s="220"/>
      <c r="F85" s="220"/>
    </row>
    <row r="86" spans="3:6" s="219" customFormat="1" x14ac:dyDescent="0.3">
      <c r="C86" s="220"/>
      <c r="D86" s="220"/>
      <c r="E86" s="220"/>
      <c r="F86" s="220"/>
    </row>
    <row r="87" spans="3:6" s="219" customFormat="1" x14ac:dyDescent="0.3">
      <c r="C87" s="220"/>
      <c r="D87" s="220"/>
      <c r="E87" s="220"/>
      <c r="F87" s="220"/>
    </row>
    <row r="88" spans="3:6" s="219" customFormat="1" x14ac:dyDescent="0.3">
      <c r="C88" s="220"/>
      <c r="D88" s="220"/>
      <c r="E88" s="220"/>
      <c r="F88" s="220"/>
    </row>
    <row r="89" spans="3:6" s="219" customFormat="1" x14ac:dyDescent="0.3">
      <c r="C89" s="220"/>
      <c r="D89" s="220"/>
      <c r="E89" s="220"/>
      <c r="F89" s="220"/>
    </row>
    <row r="90" spans="3:6" s="219" customFormat="1" x14ac:dyDescent="0.3">
      <c r="C90" s="220"/>
      <c r="D90" s="220"/>
      <c r="E90" s="220"/>
      <c r="F90" s="220"/>
    </row>
    <row r="91" spans="3:6" s="219" customFormat="1" x14ac:dyDescent="0.3">
      <c r="C91" s="220"/>
      <c r="D91" s="220"/>
      <c r="E91" s="220"/>
      <c r="F91" s="220"/>
    </row>
    <row r="92" spans="3:6" s="219" customFormat="1" x14ac:dyDescent="0.3">
      <c r="C92" s="220"/>
      <c r="D92" s="220"/>
      <c r="E92" s="220"/>
      <c r="F92" s="220"/>
    </row>
    <row r="93" spans="3:6" s="219" customFormat="1" x14ac:dyDescent="0.3">
      <c r="C93" s="220"/>
      <c r="D93" s="220"/>
      <c r="E93" s="220"/>
      <c r="F93" s="220"/>
    </row>
    <row r="94" spans="3:6" s="219" customFormat="1" x14ac:dyDescent="0.3">
      <c r="C94" s="220"/>
      <c r="D94" s="220"/>
      <c r="E94" s="220"/>
      <c r="F94" s="220"/>
    </row>
    <row r="95" spans="3:6" s="219" customFormat="1" x14ac:dyDescent="0.3">
      <c r="C95" s="220"/>
      <c r="D95" s="220"/>
      <c r="E95" s="220"/>
      <c r="F95" s="220"/>
    </row>
    <row r="96" spans="3:6" s="219" customFormat="1" x14ac:dyDescent="0.3">
      <c r="C96" s="220"/>
      <c r="D96" s="220"/>
      <c r="E96" s="220"/>
      <c r="F96" s="220"/>
    </row>
    <row r="97" spans="3:6" s="219" customFormat="1" x14ac:dyDescent="0.3">
      <c r="C97" s="220"/>
      <c r="D97" s="220"/>
      <c r="E97" s="220"/>
      <c r="F97" s="220"/>
    </row>
    <row r="98" spans="3:6" s="219" customFormat="1" x14ac:dyDescent="0.3">
      <c r="C98" s="220"/>
      <c r="D98" s="220"/>
      <c r="E98" s="220"/>
      <c r="F98" s="220"/>
    </row>
    <row r="99" spans="3:6" s="219" customFormat="1" x14ac:dyDescent="0.3">
      <c r="C99" s="220"/>
      <c r="D99" s="220"/>
      <c r="E99" s="220"/>
      <c r="F99" s="220"/>
    </row>
  </sheetData>
  <sheetProtection algorithmName="SHA-512" hashValue="qgt5GgpeHwVDR8ltoAu1cDmfYCMGzdaiSNOvekPuMbLT2Zcw6DOnnUIEDBfxgV02si0vxMBcPJZdkt/WueVyng==" saltValue="bIzjczCedIgsG5oqfT0irQ==" spinCount="100000" sheet="1" objects="1" scenarios="1"/>
  <mergeCells count="7">
    <mergeCell ref="B22:G22"/>
    <mergeCell ref="C9:G9"/>
    <mergeCell ref="C20:G20"/>
    <mergeCell ref="I8:J8"/>
    <mergeCell ref="I9:J9"/>
    <mergeCell ref="I19:J19"/>
    <mergeCell ref="I20:J20"/>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955BE39-5FEC-4A08-A0F9-774DE600BA2E}">
          <x14:formula1>
            <xm:f>VERİLER!$E$2:$E$3</xm:f>
          </x14:formula1>
          <xm:sqref>C3:G3 C12:G12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8D1DC-F8C1-442A-BE1C-F15F9CA5A771}">
  <sheetPr codeName="Sayfa7"/>
  <dimension ref="A1:AF105"/>
  <sheetViews>
    <sheetView zoomScale="85" zoomScaleNormal="85" workbookViewId="0">
      <selection activeCell="K58" sqref="K58"/>
    </sheetView>
  </sheetViews>
  <sheetFormatPr defaultRowHeight="14.4" x14ac:dyDescent="0.3"/>
  <cols>
    <col min="1" max="1" width="11.21875" style="239" bestFit="1" customWidth="1"/>
    <col min="2" max="2" width="82" style="253" customWidth="1"/>
    <col min="3" max="6" width="11.33203125" style="40" bestFit="1" customWidth="1"/>
    <col min="7" max="7" width="11.33203125" style="39" bestFit="1" customWidth="1"/>
    <col min="8" max="8" width="2.5546875" style="219" customWidth="1"/>
    <col min="9" max="10" width="8.88671875" style="219"/>
    <col min="11" max="11" width="20.88671875" style="219" bestFit="1" customWidth="1"/>
    <col min="12" max="12" width="12.5546875" style="219" bestFit="1" customWidth="1"/>
    <col min="13" max="26" width="8.88671875" style="219"/>
    <col min="27" max="32" width="8.88671875" style="34"/>
    <col min="33" max="16384" width="8.88671875" style="35"/>
  </cols>
  <sheetData>
    <row r="1" spans="1:26" s="219" customFormat="1" ht="15.6" x14ac:dyDescent="0.3">
      <c r="A1" s="234" t="s">
        <v>196</v>
      </c>
      <c r="B1" s="235"/>
      <c r="C1" s="220"/>
      <c r="D1" s="220"/>
      <c r="E1" s="220"/>
      <c r="F1" s="220"/>
      <c r="G1" s="220"/>
    </row>
    <row r="2" spans="1:26" s="236" customFormat="1" x14ac:dyDescent="0.3">
      <c r="B2" s="237" t="s">
        <v>50</v>
      </c>
      <c r="C2" s="238"/>
      <c r="D2" s="238"/>
      <c r="E2" s="238"/>
      <c r="F2" s="238"/>
      <c r="G2" s="238"/>
    </row>
    <row r="3" spans="1:26" s="236" customFormat="1" ht="15" thickBot="1" x14ac:dyDescent="0.35">
      <c r="A3" s="239"/>
      <c r="B3" s="237"/>
      <c r="C3" s="238"/>
      <c r="D3" s="238"/>
      <c r="E3" s="238"/>
      <c r="F3" s="238"/>
      <c r="G3" s="238"/>
    </row>
    <row r="4" spans="1:26" s="241" customFormat="1" ht="15" thickBot="1" x14ac:dyDescent="0.35">
      <c r="A4" s="239" t="s">
        <v>57</v>
      </c>
      <c r="B4" s="240" t="s">
        <v>173</v>
      </c>
      <c r="C4" s="221">
        <v>2018</v>
      </c>
      <c r="D4" s="222">
        <v>2019</v>
      </c>
      <c r="E4" s="221">
        <v>2020</v>
      </c>
      <c r="F4" s="221">
        <v>2021</v>
      </c>
      <c r="G4" s="221">
        <v>2022</v>
      </c>
      <c r="H4" s="236"/>
      <c r="I4" s="236"/>
      <c r="J4" s="236"/>
      <c r="K4" s="236"/>
      <c r="L4" s="236"/>
      <c r="M4" s="236"/>
      <c r="N4" s="236"/>
      <c r="O4" s="236"/>
      <c r="P4" s="236"/>
      <c r="Q4" s="236"/>
      <c r="R4" s="236"/>
      <c r="S4" s="236"/>
      <c r="T4" s="236"/>
      <c r="U4" s="236"/>
      <c r="V4" s="236"/>
      <c r="W4" s="236"/>
      <c r="X4" s="236"/>
      <c r="Y4" s="236"/>
      <c r="Z4" s="236"/>
    </row>
    <row r="5" spans="1:26" s="241" customFormat="1" x14ac:dyDescent="0.3">
      <c r="A5" s="239"/>
      <c r="B5" s="242" t="s">
        <v>166</v>
      </c>
      <c r="C5" s="41" t="s">
        <v>12</v>
      </c>
      <c r="D5" s="42" t="s">
        <v>12</v>
      </c>
      <c r="E5" s="41" t="s">
        <v>12</v>
      </c>
      <c r="F5" s="41" t="s">
        <v>12</v>
      </c>
      <c r="G5" s="41" t="s">
        <v>12</v>
      </c>
      <c r="H5" s="236"/>
      <c r="I5" s="236"/>
      <c r="J5" s="236"/>
      <c r="K5" s="236"/>
      <c r="L5" s="236"/>
      <c r="M5" s="236"/>
      <c r="N5" s="236"/>
      <c r="O5" s="236"/>
      <c r="P5" s="236"/>
      <c r="Q5" s="236"/>
      <c r="R5" s="236"/>
      <c r="S5" s="236"/>
      <c r="T5" s="236"/>
      <c r="U5" s="236"/>
      <c r="V5" s="236"/>
      <c r="W5" s="236"/>
      <c r="X5" s="236"/>
      <c r="Y5" s="236"/>
      <c r="Z5" s="236"/>
    </row>
    <row r="6" spans="1:26" s="34" customFormat="1" x14ac:dyDescent="0.3">
      <c r="A6" s="239"/>
      <c r="B6" s="223" t="s">
        <v>51</v>
      </c>
      <c r="C6" s="23"/>
      <c r="D6" s="24">
        <v>0</v>
      </c>
      <c r="E6" s="23">
        <v>0</v>
      </c>
      <c r="F6" s="23">
        <v>0</v>
      </c>
      <c r="G6" s="23">
        <v>0</v>
      </c>
      <c r="H6" s="219"/>
      <c r="I6" s="219"/>
      <c r="J6" s="219"/>
      <c r="K6" s="219"/>
      <c r="L6" s="219"/>
      <c r="M6" s="219"/>
      <c r="N6" s="219"/>
      <c r="O6" s="219"/>
      <c r="P6" s="219"/>
      <c r="Q6" s="219"/>
      <c r="R6" s="219"/>
      <c r="S6" s="219"/>
      <c r="T6" s="219"/>
      <c r="U6" s="219"/>
      <c r="V6" s="219"/>
      <c r="W6" s="219"/>
      <c r="X6" s="219"/>
      <c r="Y6" s="219"/>
      <c r="Z6" s="219"/>
    </row>
    <row r="7" spans="1:26" s="34" customFormat="1" ht="15" thickBot="1" x14ac:dyDescent="0.35">
      <c r="A7" s="239"/>
      <c r="B7" s="225" t="s">
        <v>52</v>
      </c>
      <c r="C7" s="50">
        <v>0.06</v>
      </c>
      <c r="D7" s="62">
        <v>0.05</v>
      </c>
      <c r="E7" s="50">
        <v>0.04</v>
      </c>
      <c r="F7" s="50">
        <v>0.03</v>
      </c>
      <c r="G7" s="50">
        <v>0.02</v>
      </c>
      <c r="H7" s="219"/>
      <c r="I7" s="219"/>
      <c r="J7" s="219"/>
      <c r="K7" s="219"/>
      <c r="L7" s="219"/>
      <c r="M7" s="219"/>
      <c r="N7" s="219"/>
      <c r="O7" s="219"/>
      <c r="P7" s="219"/>
      <c r="Q7" s="219"/>
      <c r="R7" s="219"/>
      <c r="S7" s="219"/>
      <c r="T7" s="219"/>
      <c r="U7" s="219"/>
      <c r="V7" s="219"/>
      <c r="W7" s="219"/>
      <c r="X7" s="219"/>
      <c r="Y7" s="219"/>
      <c r="Z7" s="219"/>
    </row>
    <row r="8" spans="1:26" s="34" customFormat="1" ht="15" customHeight="1" thickBot="1" x14ac:dyDescent="0.35">
      <c r="A8" s="239"/>
      <c r="B8" s="226" t="s">
        <v>32</v>
      </c>
      <c r="C8" s="83">
        <f>IF(C5="EVET",C6*C7,0)</f>
        <v>0</v>
      </c>
      <c r="D8" s="83">
        <f t="shared" ref="D8:G8" si="0">IF(D5="EVET",D6*D7,0)</f>
        <v>0</v>
      </c>
      <c r="E8" s="83">
        <f t="shared" si="0"/>
        <v>0</v>
      </c>
      <c r="F8" s="83">
        <f t="shared" si="0"/>
        <v>0</v>
      </c>
      <c r="G8" s="83">
        <f t="shared" si="0"/>
        <v>0</v>
      </c>
      <c r="H8" s="219"/>
      <c r="I8" s="366" t="s">
        <v>184</v>
      </c>
      <c r="J8" s="367"/>
      <c r="K8" s="313" t="s">
        <v>222</v>
      </c>
      <c r="L8" s="314" t="s">
        <v>223</v>
      </c>
      <c r="M8" s="219"/>
      <c r="N8" s="219"/>
      <c r="O8" s="219"/>
      <c r="P8" s="219"/>
      <c r="Q8" s="219"/>
      <c r="R8" s="219"/>
      <c r="S8" s="219"/>
      <c r="T8" s="219"/>
      <c r="U8" s="219"/>
      <c r="V8" s="219"/>
      <c r="W8" s="219"/>
      <c r="X8" s="219"/>
      <c r="Y8" s="219"/>
      <c r="Z8" s="219"/>
    </row>
    <row r="9" spans="1:26" s="34" customFormat="1" ht="26.4" thickBot="1" x14ac:dyDescent="0.35">
      <c r="A9" s="239"/>
      <c r="B9" s="243" t="s">
        <v>155</v>
      </c>
      <c r="C9" s="397">
        <f>SUM(C8:G8)</f>
        <v>0</v>
      </c>
      <c r="D9" s="398"/>
      <c r="E9" s="398"/>
      <c r="F9" s="398"/>
      <c r="G9" s="399"/>
      <c r="H9" s="219"/>
      <c r="I9" s="400">
        <f>C9*90/100</f>
        <v>0</v>
      </c>
      <c r="J9" s="401"/>
      <c r="K9" s="295">
        <f>C9*1.09</f>
        <v>0</v>
      </c>
      <c r="L9" s="295">
        <f>K9/12</f>
        <v>0</v>
      </c>
      <c r="M9" s="219"/>
      <c r="N9" s="219"/>
      <c r="O9" s="219"/>
      <c r="P9" s="219"/>
      <c r="Q9" s="219"/>
      <c r="R9" s="219"/>
      <c r="S9" s="219"/>
      <c r="T9" s="219"/>
      <c r="U9" s="219"/>
      <c r="V9" s="219"/>
      <c r="W9" s="219"/>
      <c r="X9" s="219"/>
      <c r="Y9" s="219"/>
      <c r="Z9" s="219"/>
    </row>
    <row r="10" spans="1:26" s="219" customFormat="1" ht="15" thickBot="1" x14ac:dyDescent="0.35">
      <c r="A10" s="239"/>
      <c r="B10" s="235"/>
      <c r="C10" s="220"/>
      <c r="D10" s="220"/>
      <c r="E10" s="220"/>
      <c r="F10" s="220"/>
      <c r="G10" s="220"/>
    </row>
    <row r="11" spans="1:26" s="34" customFormat="1" ht="15" thickBot="1" x14ac:dyDescent="0.35">
      <c r="A11" s="239" t="s">
        <v>58</v>
      </c>
      <c r="B11" s="240" t="s">
        <v>174</v>
      </c>
      <c r="C11" s="221">
        <v>2018</v>
      </c>
      <c r="D11" s="244">
        <v>2019</v>
      </c>
      <c r="E11" s="221">
        <v>2020</v>
      </c>
      <c r="F11" s="221">
        <v>2021</v>
      </c>
      <c r="G11" s="222">
        <v>2022</v>
      </c>
      <c r="H11" s="219"/>
      <c r="I11" s="219"/>
      <c r="J11" s="219"/>
      <c r="K11" s="219"/>
      <c r="L11" s="219"/>
      <c r="M11" s="219"/>
      <c r="N11" s="219"/>
      <c r="O11" s="219"/>
      <c r="P11" s="219"/>
      <c r="Q11" s="219"/>
      <c r="R11" s="219"/>
      <c r="S11" s="219"/>
      <c r="T11" s="219"/>
      <c r="U11" s="219"/>
      <c r="V11" s="219"/>
      <c r="W11" s="219"/>
      <c r="X11" s="219"/>
      <c r="Y11" s="219"/>
      <c r="Z11" s="219"/>
    </row>
    <row r="12" spans="1:26" s="34" customFormat="1" x14ac:dyDescent="0.3">
      <c r="A12" s="239"/>
      <c r="B12" s="242" t="s">
        <v>166</v>
      </c>
      <c r="C12" s="41" t="s">
        <v>12</v>
      </c>
      <c r="D12" s="42" t="s">
        <v>12</v>
      </c>
      <c r="E12" s="41" t="s">
        <v>12</v>
      </c>
      <c r="F12" s="41" t="s">
        <v>12</v>
      </c>
      <c r="G12" s="41" t="s">
        <v>12</v>
      </c>
      <c r="H12" s="219"/>
      <c r="I12" s="219"/>
      <c r="J12" s="219"/>
      <c r="K12" s="219"/>
      <c r="L12" s="219"/>
      <c r="M12" s="219"/>
      <c r="N12" s="219"/>
      <c r="O12" s="219"/>
      <c r="P12" s="219"/>
      <c r="Q12" s="219"/>
      <c r="R12" s="219"/>
      <c r="S12" s="219"/>
      <c r="T12" s="219"/>
      <c r="U12" s="219"/>
      <c r="V12" s="219"/>
      <c r="W12" s="219"/>
      <c r="X12" s="219"/>
      <c r="Y12" s="219"/>
      <c r="Z12" s="219"/>
    </row>
    <row r="13" spans="1:26" s="34" customFormat="1" x14ac:dyDescent="0.3">
      <c r="A13" s="239"/>
      <c r="B13" s="223" t="s">
        <v>179</v>
      </c>
      <c r="C13" s="23"/>
      <c r="D13" s="25"/>
      <c r="E13" s="23"/>
      <c r="F13" s="23"/>
      <c r="G13" s="24"/>
      <c r="H13" s="219"/>
      <c r="I13" s="219"/>
      <c r="J13" s="219"/>
      <c r="K13" s="219"/>
      <c r="L13" s="219"/>
      <c r="M13" s="219"/>
      <c r="N13" s="219"/>
      <c r="O13" s="219"/>
      <c r="P13" s="219"/>
      <c r="Q13" s="219"/>
      <c r="R13" s="219"/>
      <c r="S13" s="219"/>
      <c r="T13" s="219"/>
      <c r="U13" s="219"/>
      <c r="V13" s="219"/>
      <c r="W13" s="219"/>
      <c r="X13" s="219"/>
      <c r="Y13" s="219"/>
      <c r="Z13" s="219"/>
    </row>
    <row r="14" spans="1:26" s="34" customFormat="1" x14ac:dyDescent="0.3">
      <c r="A14" s="239"/>
      <c r="B14" s="225" t="s">
        <v>59</v>
      </c>
      <c r="C14" s="49">
        <f>C13*12</f>
        <v>0</v>
      </c>
      <c r="D14" s="76">
        <f t="shared" ref="D14:G14" si="1">D13*12</f>
        <v>0</v>
      </c>
      <c r="E14" s="49">
        <f t="shared" si="1"/>
        <v>0</v>
      </c>
      <c r="F14" s="49">
        <f t="shared" si="1"/>
        <v>0</v>
      </c>
      <c r="G14" s="77">
        <f t="shared" si="1"/>
        <v>0</v>
      </c>
      <c r="H14" s="219"/>
      <c r="I14" s="219"/>
      <c r="J14" s="219"/>
      <c r="K14" s="219"/>
      <c r="L14" s="219"/>
      <c r="M14" s="219"/>
      <c r="N14" s="219"/>
      <c r="O14" s="219"/>
      <c r="P14" s="219"/>
      <c r="Q14" s="219"/>
      <c r="R14" s="219"/>
      <c r="S14" s="219"/>
      <c r="T14" s="219"/>
      <c r="U14" s="219"/>
      <c r="V14" s="219"/>
      <c r="W14" s="219"/>
      <c r="X14" s="219"/>
      <c r="Y14" s="219"/>
      <c r="Z14" s="219"/>
    </row>
    <row r="15" spans="1:26" s="34" customFormat="1" ht="15" thickBot="1" x14ac:dyDescent="0.35">
      <c r="A15" s="239"/>
      <c r="B15" s="225" t="s">
        <v>52</v>
      </c>
      <c r="C15" s="50">
        <v>0.06</v>
      </c>
      <c r="D15" s="56">
        <v>0.05</v>
      </c>
      <c r="E15" s="50">
        <v>0.04</v>
      </c>
      <c r="F15" s="50">
        <v>0.03</v>
      </c>
      <c r="G15" s="62">
        <v>0.02</v>
      </c>
      <c r="H15" s="219"/>
      <c r="I15" s="219"/>
      <c r="J15" s="219"/>
      <c r="K15" s="219"/>
      <c r="L15" s="219"/>
      <c r="M15" s="219"/>
      <c r="N15" s="219"/>
      <c r="O15" s="219"/>
      <c r="P15" s="219"/>
      <c r="Q15" s="219"/>
      <c r="R15" s="219"/>
      <c r="S15" s="219"/>
      <c r="T15" s="219"/>
      <c r="U15" s="219"/>
      <c r="V15" s="219"/>
      <c r="W15" s="219"/>
      <c r="X15" s="219"/>
      <c r="Y15" s="219"/>
      <c r="Z15" s="219"/>
    </row>
    <row r="16" spans="1:26" s="34" customFormat="1" ht="15" customHeight="1" thickBot="1" x14ac:dyDescent="0.35">
      <c r="A16" s="239"/>
      <c r="B16" s="226" t="s">
        <v>32</v>
      </c>
      <c r="C16" s="83">
        <f>IF(C12="EVET",C14*C15,0)</f>
        <v>0</v>
      </c>
      <c r="D16" s="83">
        <f t="shared" ref="D16:G16" si="2">IF(D12="EVET",D14*D15,0)</f>
        <v>0</v>
      </c>
      <c r="E16" s="83">
        <f t="shared" si="2"/>
        <v>0</v>
      </c>
      <c r="F16" s="83">
        <f t="shared" si="2"/>
        <v>0</v>
      </c>
      <c r="G16" s="83">
        <f t="shared" si="2"/>
        <v>0</v>
      </c>
      <c r="H16" s="219"/>
      <c r="I16" s="366" t="s">
        <v>184</v>
      </c>
      <c r="J16" s="367"/>
      <c r="K16" s="313" t="s">
        <v>222</v>
      </c>
      <c r="L16" s="314" t="s">
        <v>223</v>
      </c>
      <c r="M16" s="219"/>
      <c r="N16" s="219"/>
      <c r="O16" s="219"/>
      <c r="P16" s="219"/>
      <c r="Q16" s="219"/>
      <c r="R16" s="219"/>
      <c r="S16" s="219"/>
      <c r="T16" s="219"/>
      <c r="U16" s="219"/>
      <c r="V16" s="219"/>
      <c r="W16" s="219"/>
      <c r="X16" s="219"/>
      <c r="Y16" s="219"/>
      <c r="Z16" s="219"/>
    </row>
    <row r="17" spans="1:26" s="34" customFormat="1" ht="26.4" thickBot="1" x14ac:dyDescent="0.35">
      <c r="A17" s="239"/>
      <c r="B17" s="243" t="s">
        <v>155</v>
      </c>
      <c r="C17" s="402">
        <f>SUM(C16:G16)</f>
        <v>0</v>
      </c>
      <c r="D17" s="403"/>
      <c r="E17" s="403"/>
      <c r="F17" s="403"/>
      <c r="G17" s="404"/>
      <c r="H17" s="219"/>
      <c r="I17" s="400">
        <f>C17*90/100</f>
        <v>0</v>
      </c>
      <c r="J17" s="401"/>
      <c r="K17" s="295">
        <f>C17*1.09</f>
        <v>0</v>
      </c>
      <c r="L17" s="295">
        <f>K17/12</f>
        <v>0</v>
      </c>
      <c r="M17" s="219"/>
      <c r="N17" s="219"/>
      <c r="O17" s="219"/>
      <c r="P17" s="219"/>
      <c r="Q17" s="219"/>
      <c r="R17" s="219"/>
      <c r="S17" s="219"/>
      <c r="T17" s="219"/>
      <c r="U17" s="219"/>
      <c r="V17" s="219"/>
      <c r="W17" s="219"/>
      <c r="X17" s="219"/>
      <c r="Y17" s="219"/>
      <c r="Z17" s="219"/>
    </row>
    <row r="18" spans="1:26" s="219" customFormat="1" ht="15" thickBot="1" x14ac:dyDescent="0.35">
      <c r="A18" s="239"/>
      <c r="B18" s="235"/>
      <c r="C18" s="220"/>
      <c r="D18" s="220"/>
      <c r="E18" s="220"/>
      <c r="F18" s="220"/>
      <c r="G18" s="220"/>
    </row>
    <row r="19" spans="1:26" s="34" customFormat="1" ht="41.4" customHeight="1" thickBot="1" x14ac:dyDescent="0.35">
      <c r="A19" s="239" t="s">
        <v>58</v>
      </c>
      <c r="B19" s="240" t="s">
        <v>180</v>
      </c>
      <c r="C19" s="221">
        <v>2018</v>
      </c>
      <c r="D19" s="244">
        <v>2019</v>
      </c>
      <c r="E19" s="221">
        <v>2020</v>
      </c>
      <c r="F19" s="221">
        <v>2021</v>
      </c>
      <c r="G19" s="222">
        <v>2022</v>
      </c>
      <c r="H19" s="219"/>
      <c r="I19" s="219"/>
      <c r="J19" s="219"/>
      <c r="K19" s="219"/>
      <c r="L19" s="219"/>
      <c r="M19" s="219"/>
      <c r="N19" s="219"/>
      <c r="O19" s="219"/>
      <c r="P19" s="219"/>
      <c r="Q19" s="219"/>
      <c r="R19" s="219"/>
      <c r="S19" s="219"/>
      <c r="T19" s="219"/>
      <c r="U19" s="219"/>
      <c r="V19" s="219"/>
      <c r="W19" s="219"/>
      <c r="X19" s="219"/>
      <c r="Y19" s="219"/>
      <c r="Z19" s="219"/>
    </row>
    <row r="20" spans="1:26" s="34" customFormat="1" x14ac:dyDescent="0.3">
      <c r="A20" s="239"/>
      <c r="B20" s="242" t="s">
        <v>166</v>
      </c>
      <c r="C20" s="41" t="s">
        <v>12</v>
      </c>
      <c r="D20" s="42" t="s">
        <v>12</v>
      </c>
      <c r="E20" s="41" t="s">
        <v>12</v>
      </c>
      <c r="F20" s="41" t="s">
        <v>12</v>
      </c>
      <c r="G20" s="41" t="s">
        <v>12</v>
      </c>
      <c r="H20" s="219"/>
      <c r="I20" s="219"/>
      <c r="J20" s="219"/>
      <c r="K20" s="219"/>
      <c r="L20" s="219"/>
      <c r="M20" s="219"/>
      <c r="N20" s="219"/>
      <c r="O20" s="219"/>
      <c r="P20" s="219"/>
      <c r="Q20" s="219"/>
      <c r="R20" s="219"/>
      <c r="S20" s="219"/>
      <c r="T20" s="219"/>
      <c r="U20" s="219"/>
      <c r="V20" s="219"/>
      <c r="W20" s="219"/>
      <c r="X20" s="219"/>
      <c r="Y20" s="219"/>
      <c r="Z20" s="219"/>
    </row>
    <row r="21" spans="1:26" s="34" customFormat="1" x14ac:dyDescent="0.3">
      <c r="A21" s="239"/>
      <c r="B21" s="223" t="s">
        <v>181</v>
      </c>
      <c r="C21" s="23"/>
      <c r="D21" s="25"/>
      <c r="E21" s="23"/>
      <c r="F21" s="23"/>
      <c r="G21" s="24"/>
      <c r="H21" s="219"/>
      <c r="I21" s="219"/>
      <c r="J21" s="219"/>
      <c r="K21" s="219"/>
      <c r="L21" s="219"/>
      <c r="M21" s="219"/>
      <c r="N21" s="219"/>
      <c r="O21" s="219"/>
      <c r="P21" s="219"/>
      <c r="Q21" s="219"/>
      <c r="R21" s="219"/>
      <c r="S21" s="219"/>
      <c r="T21" s="219"/>
      <c r="U21" s="219"/>
      <c r="V21" s="219"/>
      <c r="W21" s="219"/>
      <c r="X21" s="219"/>
      <c r="Y21" s="219"/>
      <c r="Z21" s="219"/>
    </row>
    <row r="22" spans="1:26" s="34" customFormat="1" x14ac:dyDescent="0.3">
      <c r="A22" s="239"/>
      <c r="B22" s="223" t="s">
        <v>182</v>
      </c>
      <c r="C22" s="23"/>
      <c r="D22" s="25"/>
      <c r="E22" s="23"/>
      <c r="F22" s="23"/>
      <c r="G22" s="24"/>
      <c r="H22" s="219"/>
      <c r="I22" s="219"/>
      <c r="J22" s="219"/>
      <c r="K22" s="219"/>
      <c r="L22" s="219"/>
      <c r="M22" s="219"/>
      <c r="N22" s="219"/>
      <c r="O22" s="219"/>
      <c r="P22" s="219"/>
      <c r="Q22" s="219"/>
      <c r="R22" s="219"/>
      <c r="S22" s="219"/>
      <c r="T22" s="219"/>
      <c r="U22" s="219"/>
      <c r="V22" s="219"/>
      <c r="W22" s="219"/>
      <c r="X22" s="219"/>
      <c r="Y22" s="219"/>
      <c r="Z22" s="219"/>
    </row>
    <row r="23" spans="1:26" s="34" customFormat="1" x14ac:dyDescent="0.3">
      <c r="A23" s="239"/>
      <c r="B23" s="223" t="s">
        <v>183</v>
      </c>
      <c r="C23" s="49">
        <f>IFERROR(C21/C22,0)</f>
        <v>0</v>
      </c>
      <c r="D23" s="49">
        <f t="shared" ref="D23:G23" si="3">IFERROR(D21/D22,0)</f>
        <v>0</v>
      </c>
      <c r="E23" s="49">
        <f t="shared" si="3"/>
        <v>0</v>
      </c>
      <c r="F23" s="49">
        <f t="shared" si="3"/>
        <v>0</v>
      </c>
      <c r="G23" s="49">
        <f t="shared" si="3"/>
        <v>0</v>
      </c>
      <c r="H23" s="219"/>
      <c r="I23" s="219"/>
      <c r="J23" s="219"/>
      <c r="K23" s="219"/>
      <c r="L23" s="219"/>
      <c r="M23" s="219"/>
      <c r="N23" s="219"/>
      <c r="O23" s="219"/>
      <c r="P23" s="219"/>
      <c r="Q23" s="219"/>
      <c r="R23" s="219"/>
      <c r="S23" s="219"/>
      <c r="T23" s="219"/>
      <c r="U23" s="219"/>
      <c r="V23" s="219"/>
      <c r="W23" s="219"/>
      <c r="X23" s="219"/>
      <c r="Y23" s="219"/>
      <c r="Z23" s="219"/>
    </row>
    <row r="24" spans="1:26" s="34" customFormat="1" x14ac:dyDescent="0.3">
      <c r="A24" s="239"/>
      <c r="B24" s="225" t="s">
        <v>59</v>
      </c>
      <c r="C24" s="49">
        <f>C23*12</f>
        <v>0</v>
      </c>
      <c r="D24" s="49">
        <f t="shared" ref="D24:G24" si="4">D23*12</f>
        <v>0</v>
      </c>
      <c r="E24" s="49">
        <f t="shared" si="4"/>
        <v>0</v>
      </c>
      <c r="F24" s="49">
        <f t="shared" si="4"/>
        <v>0</v>
      </c>
      <c r="G24" s="49">
        <f t="shared" si="4"/>
        <v>0</v>
      </c>
      <c r="H24" s="219"/>
      <c r="I24" s="219"/>
      <c r="J24" s="219"/>
      <c r="K24" s="219"/>
      <c r="L24" s="219"/>
      <c r="M24" s="219"/>
      <c r="N24" s="219"/>
      <c r="O24" s="219"/>
      <c r="P24" s="219"/>
      <c r="Q24" s="219"/>
      <c r="R24" s="219"/>
      <c r="S24" s="219"/>
      <c r="T24" s="219"/>
      <c r="U24" s="219"/>
      <c r="V24" s="219"/>
      <c r="W24" s="219"/>
      <c r="X24" s="219"/>
      <c r="Y24" s="219"/>
      <c r="Z24" s="219"/>
    </row>
    <row r="25" spans="1:26" s="34" customFormat="1" ht="15" thickBot="1" x14ac:dyDescent="0.35">
      <c r="A25" s="239"/>
      <c r="B25" s="225" t="s">
        <v>52</v>
      </c>
      <c r="C25" s="50">
        <v>0.06</v>
      </c>
      <c r="D25" s="56">
        <v>0.05</v>
      </c>
      <c r="E25" s="50">
        <v>0.04</v>
      </c>
      <c r="F25" s="50">
        <v>0.03</v>
      </c>
      <c r="G25" s="62">
        <v>0.02</v>
      </c>
      <c r="H25" s="219"/>
      <c r="I25" s="219"/>
      <c r="J25" s="219"/>
      <c r="K25" s="219"/>
      <c r="L25" s="219"/>
      <c r="M25" s="219"/>
      <c r="N25" s="219"/>
      <c r="O25" s="219"/>
      <c r="P25" s="219"/>
      <c r="Q25" s="219"/>
      <c r="R25" s="219"/>
      <c r="S25" s="219"/>
      <c r="T25" s="219"/>
      <c r="U25" s="219"/>
      <c r="V25" s="219"/>
      <c r="W25" s="219"/>
      <c r="X25" s="219"/>
      <c r="Y25" s="219"/>
      <c r="Z25" s="219"/>
    </row>
    <row r="26" spans="1:26" s="34" customFormat="1" ht="15" customHeight="1" thickBot="1" x14ac:dyDescent="0.35">
      <c r="A26" s="239"/>
      <c r="B26" s="226" t="s">
        <v>32</v>
      </c>
      <c r="C26" s="52">
        <f>IF(C20="EVET",C24*C25,0)</f>
        <v>0</v>
      </c>
      <c r="D26" s="52">
        <f t="shared" ref="D26" si="5">IF(D20="EVET",D24*D25,0)</f>
        <v>0</v>
      </c>
      <c r="E26" s="52">
        <f t="shared" ref="E26" si="6">IF(E20="EVET",E24*E25,0)</f>
        <v>0</v>
      </c>
      <c r="F26" s="52">
        <f t="shared" ref="F26" si="7">IF(F20="EVET",F24*F25,0)</f>
        <v>0</v>
      </c>
      <c r="G26" s="52">
        <f t="shared" ref="G26" si="8">IF(G20="EVET",G24*G25,0)</f>
        <v>0</v>
      </c>
      <c r="H26" s="219"/>
      <c r="I26" s="366" t="s">
        <v>184</v>
      </c>
      <c r="J26" s="367"/>
      <c r="K26" s="313" t="s">
        <v>222</v>
      </c>
      <c r="L26" s="314" t="s">
        <v>223</v>
      </c>
      <c r="M26" s="219"/>
      <c r="N26" s="219"/>
      <c r="O26" s="219"/>
      <c r="P26" s="219"/>
      <c r="Q26" s="219"/>
      <c r="R26" s="219"/>
      <c r="S26" s="219"/>
      <c r="T26" s="219"/>
      <c r="U26" s="219"/>
      <c r="V26" s="219"/>
      <c r="W26" s="219"/>
      <c r="X26" s="219"/>
      <c r="Y26" s="219"/>
      <c r="Z26" s="219"/>
    </row>
    <row r="27" spans="1:26" s="34" customFormat="1" ht="26.4" thickBot="1" x14ac:dyDescent="0.35">
      <c r="A27" s="239"/>
      <c r="B27" s="243" t="s">
        <v>155</v>
      </c>
      <c r="C27" s="397">
        <f>SUM(C26:G26)</f>
        <v>0</v>
      </c>
      <c r="D27" s="398"/>
      <c r="E27" s="398"/>
      <c r="F27" s="398"/>
      <c r="G27" s="399"/>
      <c r="H27" s="219"/>
      <c r="I27" s="400">
        <f>C27*90/100</f>
        <v>0</v>
      </c>
      <c r="J27" s="401"/>
      <c r="K27" s="295">
        <f>C27*1.09</f>
        <v>0</v>
      </c>
      <c r="L27" s="295">
        <f>K27/12</f>
        <v>0</v>
      </c>
      <c r="M27" s="219"/>
      <c r="N27" s="219"/>
      <c r="O27" s="219"/>
      <c r="P27" s="219"/>
      <c r="Q27" s="219"/>
      <c r="R27" s="219"/>
      <c r="S27" s="219"/>
      <c r="T27" s="219"/>
      <c r="U27" s="219"/>
      <c r="V27" s="219"/>
      <c r="W27" s="219"/>
      <c r="X27" s="219"/>
      <c r="Y27" s="219"/>
      <c r="Z27" s="219"/>
    </row>
    <row r="28" spans="1:26" s="219" customFormat="1" ht="15" thickBot="1" x14ac:dyDescent="0.35">
      <c r="A28" s="239"/>
      <c r="B28" s="235"/>
      <c r="C28" s="220"/>
      <c r="D28" s="220"/>
      <c r="E28" s="220"/>
      <c r="F28" s="220"/>
      <c r="G28" s="220"/>
    </row>
    <row r="29" spans="1:26" s="34" customFormat="1" ht="34.200000000000003" customHeight="1" thickBot="1" x14ac:dyDescent="0.35">
      <c r="A29" s="239" t="s">
        <v>60</v>
      </c>
      <c r="B29" s="245" t="s">
        <v>175</v>
      </c>
      <c r="C29" s="221">
        <v>2018</v>
      </c>
      <c r="D29" s="222">
        <v>2019</v>
      </c>
      <c r="E29" s="221">
        <v>2020</v>
      </c>
      <c r="F29" s="221">
        <v>2021</v>
      </c>
      <c r="G29" s="221">
        <v>2022</v>
      </c>
      <c r="H29" s="219"/>
      <c r="I29" s="219"/>
      <c r="J29" s="219"/>
      <c r="K29" s="219"/>
      <c r="L29" s="219"/>
      <c r="M29" s="219"/>
      <c r="N29" s="219"/>
      <c r="O29" s="219"/>
      <c r="P29" s="219"/>
      <c r="Q29" s="219"/>
      <c r="R29" s="219"/>
      <c r="S29" s="219"/>
      <c r="T29" s="219"/>
      <c r="U29" s="219"/>
      <c r="V29" s="219"/>
      <c r="W29" s="219"/>
      <c r="X29" s="219"/>
      <c r="Y29" s="219"/>
      <c r="Z29" s="219"/>
    </row>
    <row r="30" spans="1:26" s="34" customFormat="1" ht="21" customHeight="1" x14ac:dyDescent="0.3">
      <c r="A30" s="239"/>
      <c r="B30" s="246" t="s">
        <v>166</v>
      </c>
      <c r="C30" s="41" t="s">
        <v>12</v>
      </c>
      <c r="D30" s="42" t="s">
        <v>12</v>
      </c>
      <c r="E30" s="41" t="s">
        <v>12</v>
      </c>
      <c r="F30" s="41" t="s">
        <v>12</v>
      </c>
      <c r="G30" s="41" t="s">
        <v>12</v>
      </c>
      <c r="H30" s="219"/>
      <c r="I30" s="219"/>
      <c r="J30" s="219"/>
      <c r="K30" s="219"/>
      <c r="L30" s="219"/>
      <c r="M30" s="219"/>
      <c r="N30" s="219"/>
      <c r="O30" s="219"/>
      <c r="P30" s="219"/>
      <c r="Q30" s="219"/>
      <c r="R30" s="219"/>
      <c r="S30" s="219"/>
      <c r="T30" s="219"/>
      <c r="U30" s="219"/>
      <c r="V30" s="219"/>
      <c r="W30" s="219"/>
      <c r="X30" s="219"/>
      <c r="Y30" s="219"/>
      <c r="Z30" s="219"/>
    </row>
    <row r="31" spans="1:26" s="34" customFormat="1" ht="28.8" x14ac:dyDescent="0.3">
      <c r="A31" s="239"/>
      <c r="B31" s="229" t="s">
        <v>176</v>
      </c>
      <c r="C31" s="23"/>
      <c r="D31" s="24"/>
      <c r="E31" s="23"/>
      <c r="F31" s="23"/>
      <c r="G31" s="23"/>
      <c r="H31" s="219"/>
      <c r="I31" s="219"/>
      <c r="J31" s="219"/>
      <c r="K31" s="219"/>
      <c r="L31" s="219"/>
      <c r="M31" s="219"/>
      <c r="N31" s="219"/>
      <c r="O31" s="219"/>
      <c r="P31" s="219"/>
      <c r="Q31" s="219"/>
      <c r="R31" s="219"/>
      <c r="S31" s="219"/>
      <c r="T31" s="219"/>
      <c r="U31" s="219"/>
      <c r="V31" s="219"/>
      <c r="W31" s="219"/>
      <c r="X31" s="219"/>
      <c r="Y31" s="219"/>
      <c r="Z31" s="219"/>
    </row>
    <row r="32" spans="1:26" s="34" customFormat="1" ht="28.8" x14ac:dyDescent="0.3">
      <c r="A32" s="239"/>
      <c r="B32" s="231" t="s">
        <v>56</v>
      </c>
      <c r="C32" s="49">
        <v>2029</v>
      </c>
      <c r="D32" s="77">
        <v>2558.4</v>
      </c>
      <c r="E32" s="49">
        <v>2943</v>
      </c>
      <c r="F32" s="49">
        <v>3577.5</v>
      </c>
      <c r="G32" s="49">
        <v>5004</v>
      </c>
      <c r="H32" s="219"/>
      <c r="I32" s="219"/>
      <c r="J32" s="219"/>
      <c r="K32" s="219"/>
      <c r="L32" s="219"/>
      <c r="M32" s="219"/>
      <c r="N32" s="219"/>
      <c r="O32" s="219"/>
      <c r="P32" s="219"/>
      <c r="Q32" s="219"/>
      <c r="R32" s="219"/>
      <c r="S32" s="219"/>
      <c r="T32" s="219"/>
      <c r="U32" s="219"/>
      <c r="V32" s="219"/>
      <c r="W32" s="219"/>
      <c r="X32" s="219"/>
      <c r="Y32" s="219"/>
      <c r="Z32" s="219"/>
    </row>
    <row r="33" spans="1:26" s="34" customFormat="1" x14ac:dyDescent="0.3">
      <c r="A33" s="239"/>
      <c r="B33" s="231" t="s">
        <v>177</v>
      </c>
      <c r="C33" s="49">
        <f>IF(C30="EVET",C31*C32,0)</f>
        <v>0</v>
      </c>
      <c r="D33" s="76">
        <f t="shared" ref="D33:G33" si="9">IF(D30="EVET",D31*D32,0)</f>
        <v>0</v>
      </c>
      <c r="E33" s="84">
        <f t="shared" si="9"/>
        <v>0</v>
      </c>
      <c r="F33" s="84">
        <f t="shared" si="9"/>
        <v>0</v>
      </c>
      <c r="G33" s="49">
        <f t="shared" si="9"/>
        <v>0</v>
      </c>
      <c r="H33" s="219"/>
      <c r="I33" s="219"/>
      <c r="J33" s="219"/>
      <c r="K33" s="219"/>
      <c r="L33" s="219"/>
      <c r="M33" s="219"/>
      <c r="N33" s="219"/>
      <c r="O33" s="219"/>
      <c r="P33" s="219"/>
      <c r="Q33" s="219"/>
      <c r="R33" s="219"/>
      <c r="S33" s="219"/>
      <c r="T33" s="219"/>
      <c r="U33" s="219"/>
      <c r="V33" s="219"/>
      <c r="W33" s="219"/>
      <c r="X33" s="219"/>
      <c r="Y33" s="219"/>
      <c r="Z33" s="219"/>
    </row>
    <row r="34" spans="1:26" s="34" customFormat="1" x14ac:dyDescent="0.3">
      <c r="A34" s="239"/>
      <c r="B34" s="231" t="s">
        <v>178</v>
      </c>
      <c r="C34" s="49">
        <f>C33*12</f>
        <v>0</v>
      </c>
      <c r="D34" s="76">
        <f t="shared" ref="D34:G34" si="10">D33*12</f>
        <v>0</v>
      </c>
      <c r="E34" s="84">
        <f t="shared" si="10"/>
        <v>0</v>
      </c>
      <c r="F34" s="84">
        <f t="shared" si="10"/>
        <v>0</v>
      </c>
      <c r="G34" s="49">
        <f t="shared" si="10"/>
        <v>0</v>
      </c>
      <c r="H34" s="219"/>
      <c r="I34" s="219"/>
      <c r="J34" s="219"/>
      <c r="K34" s="219"/>
      <c r="L34" s="219"/>
      <c r="M34" s="219"/>
      <c r="N34" s="219"/>
      <c r="O34" s="219"/>
      <c r="P34" s="219"/>
      <c r="Q34" s="219"/>
      <c r="R34" s="219"/>
      <c r="S34" s="219"/>
      <c r="T34" s="219"/>
      <c r="U34" s="219"/>
      <c r="V34" s="219"/>
      <c r="W34" s="219"/>
      <c r="X34" s="219"/>
      <c r="Y34" s="219"/>
      <c r="Z34" s="219"/>
    </row>
    <row r="35" spans="1:26" s="34" customFormat="1" ht="15" thickBot="1" x14ac:dyDescent="0.35">
      <c r="A35" s="239"/>
      <c r="B35" s="231" t="s">
        <v>52</v>
      </c>
      <c r="C35" s="50">
        <v>0.06</v>
      </c>
      <c r="D35" s="62">
        <v>0.05</v>
      </c>
      <c r="E35" s="50">
        <v>0.04</v>
      </c>
      <c r="F35" s="50">
        <v>0.03</v>
      </c>
      <c r="G35" s="50">
        <v>0.02</v>
      </c>
      <c r="H35" s="219"/>
      <c r="I35" s="219"/>
      <c r="J35" s="219"/>
      <c r="K35" s="219"/>
      <c r="L35" s="219"/>
      <c r="M35" s="219"/>
      <c r="N35" s="219"/>
      <c r="O35" s="219"/>
      <c r="P35" s="219"/>
      <c r="Q35" s="219"/>
      <c r="R35" s="219"/>
      <c r="S35" s="219"/>
      <c r="T35" s="219"/>
      <c r="U35" s="219"/>
      <c r="V35" s="219"/>
      <c r="W35" s="219"/>
      <c r="X35" s="219"/>
      <c r="Y35" s="219"/>
      <c r="Z35" s="219"/>
    </row>
    <row r="36" spans="1:26" s="34" customFormat="1" ht="15" customHeight="1" thickBot="1" x14ac:dyDescent="0.35">
      <c r="A36" s="239"/>
      <c r="B36" s="232" t="s">
        <v>32</v>
      </c>
      <c r="C36" s="83">
        <f>C34*C35</f>
        <v>0</v>
      </c>
      <c r="D36" s="85">
        <f t="shared" ref="D36:G36" si="11">D34*D35</f>
        <v>0</v>
      </c>
      <c r="E36" s="86">
        <f t="shared" si="11"/>
        <v>0</v>
      </c>
      <c r="F36" s="86">
        <f t="shared" si="11"/>
        <v>0</v>
      </c>
      <c r="G36" s="83">
        <f t="shared" si="11"/>
        <v>0</v>
      </c>
      <c r="H36" s="219"/>
      <c r="I36" s="366" t="s">
        <v>184</v>
      </c>
      <c r="J36" s="367"/>
      <c r="K36" s="313" t="s">
        <v>222</v>
      </c>
      <c r="L36" s="314" t="s">
        <v>223</v>
      </c>
      <c r="M36" s="219"/>
      <c r="N36" s="219"/>
      <c r="O36" s="219"/>
      <c r="P36" s="219"/>
      <c r="Q36" s="219"/>
      <c r="R36" s="219"/>
      <c r="S36" s="219"/>
      <c r="T36" s="219"/>
      <c r="U36" s="219"/>
      <c r="V36" s="219"/>
      <c r="W36" s="219"/>
      <c r="X36" s="219"/>
      <c r="Y36" s="219"/>
      <c r="Z36" s="219"/>
    </row>
    <row r="37" spans="1:26" s="34" customFormat="1" ht="26.4" thickBot="1" x14ac:dyDescent="0.35">
      <c r="A37" s="239"/>
      <c r="B37" s="247" t="s">
        <v>155</v>
      </c>
      <c r="C37" s="397">
        <f>SUM(C36:G36)</f>
        <v>0</v>
      </c>
      <c r="D37" s="398"/>
      <c r="E37" s="398"/>
      <c r="F37" s="398"/>
      <c r="G37" s="399"/>
      <c r="H37" s="219"/>
      <c r="I37" s="400">
        <f>C37*90/100</f>
        <v>0</v>
      </c>
      <c r="J37" s="401"/>
      <c r="K37" s="295">
        <f>C37*1.09</f>
        <v>0</v>
      </c>
      <c r="L37" s="295">
        <f>K37/12</f>
        <v>0</v>
      </c>
      <c r="M37" s="219"/>
      <c r="N37" s="219"/>
      <c r="O37" s="219"/>
      <c r="P37" s="219"/>
      <c r="Q37" s="219"/>
      <c r="R37" s="219"/>
      <c r="S37" s="219"/>
      <c r="T37" s="219"/>
      <c r="U37" s="219"/>
      <c r="V37" s="219"/>
      <c r="W37" s="219"/>
      <c r="X37" s="219"/>
      <c r="Y37" s="219"/>
      <c r="Z37" s="219"/>
    </row>
    <row r="38" spans="1:26" s="219" customFormat="1" ht="15" thickBot="1" x14ac:dyDescent="0.35">
      <c r="A38" s="239"/>
      <c r="B38" s="235"/>
      <c r="C38" s="220"/>
      <c r="D38" s="220"/>
      <c r="E38" s="220"/>
      <c r="F38" s="220"/>
      <c r="G38" s="220"/>
    </row>
    <row r="39" spans="1:26" s="34" customFormat="1" ht="29.4" thickBot="1" x14ac:dyDescent="0.35">
      <c r="A39" s="239" t="s">
        <v>61</v>
      </c>
      <c r="B39" s="245" t="s">
        <v>140</v>
      </c>
      <c r="C39" s="244">
        <v>2018</v>
      </c>
      <c r="D39" s="221">
        <v>2019</v>
      </c>
      <c r="E39" s="244">
        <v>2020</v>
      </c>
      <c r="F39" s="221">
        <v>2021</v>
      </c>
      <c r="G39" s="222">
        <v>2022</v>
      </c>
      <c r="H39" s="219"/>
      <c r="I39" s="219"/>
      <c r="J39" s="219"/>
      <c r="K39" s="219"/>
      <c r="L39" s="219"/>
      <c r="M39" s="219"/>
      <c r="N39" s="219"/>
      <c r="O39" s="219"/>
      <c r="P39" s="219"/>
      <c r="Q39" s="219"/>
      <c r="R39" s="219"/>
      <c r="S39" s="219"/>
      <c r="T39" s="219"/>
      <c r="U39" s="219"/>
      <c r="V39" s="219"/>
      <c r="W39" s="219"/>
      <c r="X39" s="219"/>
      <c r="Y39" s="219"/>
      <c r="Z39" s="219"/>
    </row>
    <row r="40" spans="1:26" s="34" customFormat="1" ht="15" thickBot="1" x14ac:dyDescent="0.35">
      <c r="A40" s="239"/>
      <c r="B40" s="246" t="s">
        <v>166</v>
      </c>
      <c r="C40" s="41" t="s">
        <v>12</v>
      </c>
      <c r="D40" s="42" t="s">
        <v>12</v>
      </c>
      <c r="E40" s="41" t="s">
        <v>12</v>
      </c>
      <c r="F40" s="41" t="s">
        <v>12</v>
      </c>
      <c r="G40" s="41" t="s">
        <v>12</v>
      </c>
      <c r="H40" s="219"/>
      <c r="I40" s="219"/>
      <c r="J40" s="219"/>
      <c r="K40" s="219"/>
      <c r="L40" s="219"/>
      <c r="M40" s="219"/>
      <c r="N40" s="219"/>
      <c r="O40" s="219"/>
      <c r="P40" s="219"/>
      <c r="Q40" s="219"/>
      <c r="R40" s="219"/>
      <c r="S40" s="219"/>
      <c r="T40" s="219"/>
      <c r="U40" s="219"/>
      <c r="V40" s="219"/>
      <c r="W40" s="219"/>
      <c r="X40" s="219"/>
      <c r="Y40" s="219"/>
      <c r="Z40" s="219"/>
    </row>
    <row r="41" spans="1:26" s="34" customFormat="1" ht="29.4" thickBot="1" x14ac:dyDescent="0.35">
      <c r="A41" s="239"/>
      <c r="B41" s="229" t="s">
        <v>62</v>
      </c>
      <c r="C41" s="405"/>
      <c r="D41" s="406"/>
      <c r="E41" s="406"/>
      <c r="F41" s="406"/>
      <c r="G41" s="407"/>
      <c r="H41" s="219"/>
      <c r="I41" s="219"/>
      <c r="J41" s="219"/>
      <c r="K41" s="219"/>
      <c r="L41" s="219"/>
      <c r="M41" s="219"/>
      <c r="N41" s="219"/>
      <c r="O41" s="219"/>
      <c r="P41" s="219"/>
      <c r="Q41" s="219"/>
      <c r="R41" s="219"/>
      <c r="S41" s="219"/>
      <c r="T41" s="219"/>
      <c r="U41" s="219"/>
      <c r="V41" s="219"/>
      <c r="W41" s="219"/>
      <c r="X41" s="219"/>
      <c r="Y41" s="219"/>
      <c r="Z41" s="219"/>
    </row>
    <row r="42" spans="1:26" s="34" customFormat="1" ht="28.8" x14ac:dyDescent="0.3">
      <c r="A42" s="239"/>
      <c r="B42" s="231" t="s">
        <v>56</v>
      </c>
      <c r="C42" s="87">
        <v>2029</v>
      </c>
      <c r="D42" s="88">
        <v>2558.4</v>
      </c>
      <c r="E42" s="87">
        <v>2943</v>
      </c>
      <c r="F42" s="88">
        <v>3577.5</v>
      </c>
      <c r="G42" s="87">
        <v>5004</v>
      </c>
      <c r="H42" s="219"/>
      <c r="I42" s="219"/>
      <c r="J42" s="219"/>
      <c r="K42" s="219"/>
      <c r="L42" s="219"/>
      <c r="M42" s="219"/>
      <c r="N42" s="219"/>
      <c r="O42" s="219"/>
      <c r="P42" s="219"/>
      <c r="Q42" s="219"/>
      <c r="R42" s="219"/>
      <c r="S42" s="219"/>
      <c r="T42" s="219"/>
      <c r="U42" s="219"/>
      <c r="V42" s="219"/>
      <c r="W42" s="219"/>
      <c r="X42" s="219"/>
      <c r="Y42" s="219"/>
      <c r="Z42" s="219"/>
    </row>
    <row r="43" spans="1:26" s="34" customFormat="1" x14ac:dyDescent="0.3">
      <c r="A43" s="239"/>
      <c r="B43" s="231" t="s">
        <v>177</v>
      </c>
      <c r="C43" s="49">
        <f>C41*$C$42</f>
        <v>0</v>
      </c>
      <c r="D43" s="49">
        <f>C41*$D$42</f>
        <v>0</v>
      </c>
      <c r="E43" s="49">
        <f>C41*$D$42</f>
        <v>0</v>
      </c>
      <c r="F43" s="49">
        <f>C41*$D$42</f>
        <v>0</v>
      </c>
      <c r="G43" s="49">
        <f>C41*$D$42</f>
        <v>0</v>
      </c>
      <c r="H43" s="219"/>
      <c r="I43" s="219"/>
      <c r="J43" s="219"/>
      <c r="K43" s="219"/>
      <c r="L43" s="219"/>
      <c r="M43" s="219"/>
      <c r="N43" s="219"/>
      <c r="O43" s="219"/>
      <c r="P43" s="219"/>
      <c r="Q43" s="219"/>
      <c r="R43" s="219"/>
      <c r="S43" s="219"/>
      <c r="T43" s="219"/>
      <c r="U43" s="219"/>
      <c r="V43" s="219"/>
      <c r="W43" s="219"/>
      <c r="X43" s="219"/>
      <c r="Y43" s="219"/>
      <c r="Z43" s="219"/>
    </row>
    <row r="44" spans="1:26" s="34" customFormat="1" x14ac:dyDescent="0.3">
      <c r="A44" s="239"/>
      <c r="B44" s="231" t="s">
        <v>178</v>
      </c>
      <c r="C44" s="49">
        <f>C43*12</f>
        <v>0</v>
      </c>
      <c r="D44" s="49">
        <f t="shared" ref="D44:G44" si="12">D43*12</f>
        <v>0</v>
      </c>
      <c r="E44" s="49">
        <f t="shared" si="12"/>
        <v>0</v>
      </c>
      <c r="F44" s="49">
        <f t="shared" si="12"/>
        <v>0</v>
      </c>
      <c r="G44" s="49">
        <f t="shared" si="12"/>
        <v>0</v>
      </c>
      <c r="H44" s="219"/>
      <c r="I44" s="219"/>
      <c r="J44" s="219"/>
      <c r="K44" s="219"/>
      <c r="L44" s="219"/>
      <c r="M44" s="219"/>
      <c r="N44" s="219"/>
      <c r="O44" s="219"/>
      <c r="P44" s="219"/>
      <c r="Q44" s="219"/>
      <c r="R44" s="219"/>
      <c r="S44" s="219"/>
      <c r="T44" s="219"/>
      <c r="U44" s="219"/>
      <c r="V44" s="219"/>
      <c r="W44" s="219"/>
      <c r="X44" s="219"/>
      <c r="Y44" s="219"/>
      <c r="Z44" s="219"/>
    </row>
    <row r="45" spans="1:26" s="34" customFormat="1" ht="15" thickBot="1" x14ac:dyDescent="0.35">
      <c r="A45" s="239"/>
      <c r="B45" s="231" t="s">
        <v>52</v>
      </c>
      <c r="C45" s="50">
        <v>0.06</v>
      </c>
      <c r="D45" s="56">
        <v>0.05</v>
      </c>
      <c r="E45" s="50">
        <v>0.04</v>
      </c>
      <c r="F45" s="56">
        <v>0.03</v>
      </c>
      <c r="G45" s="50">
        <v>0.02</v>
      </c>
      <c r="H45" s="219"/>
      <c r="I45" s="219"/>
      <c r="J45" s="219"/>
      <c r="K45" s="219"/>
      <c r="L45" s="219"/>
      <c r="M45" s="219"/>
      <c r="N45" s="219"/>
      <c r="O45" s="219"/>
      <c r="P45" s="219"/>
      <c r="Q45" s="219"/>
      <c r="R45" s="219"/>
      <c r="S45" s="219"/>
      <c r="T45" s="219"/>
      <c r="U45" s="219"/>
      <c r="V45" s="219"/>
      <c r="W45" s="219"/>
      <c r="X45" s="219"/>
      <c r="Y45" s="219"/>
      <c r="Z45" s="219"/>
    </row>
    <row r="46" spans="1:26" s="34" customFormat="1" ht="15" customHeight="1" thickBot="1" x14ac:dyDescent="0.35">
      <c r="A46" s="239"/>
      <c r="B46" s="232" t="s">
        <v>32</v>
      </c>
      <c r="C46" s="52">
        <f>IF(C40="EVET",C44*C45,0)</f>
        <v>0</v>
      </c>
      <c r="D46" s="58">
        <f t="shared" ref="D46:G46" si="13">IF(D40="EVET",D44*D45,0)</f>
        <v>0</v>
      </c>
      <c r="E46" s="52">
        <f>IF(E40="EVET",E44*E45,0)</f>
        <v>0</v>
      </c>
      <c r="F46" s="58">
        <f t="shared" si="13"/>
        <v>0</v>
      </c>
      <c r="G46" s="52">
        <f t="shared" si="13"/>
        <v>0</v>
      </c>
      <c r="H46" s="219"/>
      <c r="I46" s="366" t="s">
        <v>184</v>
      </c>
      <c r="J46" s="367"/>
      <c r="K46" s="313" t="s">
        <v>222</v>
      </c>
      <c r="L46" s="314" t="s">
        <v>223</v>
      </c>
      <c r="M46" s="219"/>
      <c r="N46" s="219"/>
      <c r="O46" s="219"/>
      <c r="P46" s="219"/>
      <c r="Q46" s="219"/>
      <c r="R46" s="219"/>
      <c r="S46" s="219"/>
      <c r="T46" s="219"/>
      <c r="U46" s="219"/>
      <c r="V46" s="219"/>
      <c r="W46" s="219"/>
      <c r="X46" s="219"/>
      <c r="Y46" s="219"/>
      <c r="Z46" s="219"/>
    </row>
    <row r="47" spans="1:26" s="34" customFormat="1" ht="26.4" thickBot="1" x14ac:dyDescent="0.35">
      <c r="A47" s="239"/>
      <c r="B47" s="247" t="s">
        <v>155</v>
      </c>
      <c r="C47" s="397">
        <f>SUM(C46:G46)</f>
        <v>0</v>
      </c>
      <c r="D47" s="398"/>
      <c r="E47" s="398"/>
      <c r="F47" s="398"/>
      <c r="G47" s="399"/>
      <c r="H47" s="219"/>
      <c r="I47" s="400">
        <f>C47*90/100</f>
        <v>0</v>
      </c>
      <c r="J47" s="401"/>
      <c r="K47" s="295">
        <f>C47*1.09</f>
        <v>0</v>
      </c>
      <c r="L47" s="295">
        <f>K47/12</f>
        <v>0</v>
      </c>
      <c r="M47" s="219"/>
      <c r="N47" s="219"/>
      <c r="O47" s="219"/>
      <c r="P47" s="219"/>
      <c r="Q47" s="219"/>
      <c r="R47" s="219"/>
      <c r="S47" s="219"/>
      <c r="T47" s="219"/>
      <c r="U47" s="219"/>
      <c r="V47" s="219"/>
      <c r="W47" s="219"/>
      <c r="X47" s="219"/>
      <c r="Y47" s="219"/>
      <c r="Z47" s="219"/>
    </row>
    <row r="48" spans="1:26" s="219" customFormat="1" ht="15" thickBot="1" x14ac:dyDescent="0.35">
      <c r="A48" s="239"/>
      <c r="B48" s="235"/>
      <c r="C48" s="220"/>
      <c r="D48" s="220"/>
      <c r="E48" s="220"/>
      <c r="F48" s="220"/>
      <c r="G48" s="220"/>
    </row>
    <row r="49" spans="1:26" s="34" customFormat="1" ht="29.4" thickBot="1" x14ac:dyDescent="0.35">
      <c r="A49" s="239" t="s">
        <v>63</v>
      </c>
      <c r="B49" s="240" t="s">
        <v>54</v>
      </c>
      <c r="C49" s="221">
        <v>2018</v>
      </c>
      <c r="D49" s="221">
        <v>2019</v>
      </c>
      <c r="E49" s="244">
        <v>2020</v>
      </c>
      <c r="F49" s="221">
        <v>2021</v>
      </c>
      <c r="G49" s="222">
        <v>2022</v>
      </c>
      <c r="H49" s="219"/>
      <c r="I49" s="219"/>
      <c r="J49" s="219"/>
      <c r="K49" s="219"/>
      <c r="L49" s="219"/>
      <c r="M49" s="219"/>
      <c r="N49" s="219"/>
      <c r="O49" s="219"/>
      <c r="P49" s="219"/>
      <c r="Q49" s="219"/>
      <c r="R49" s="219"/>
      <c r="S49" s="219"/>
      <c r="T49" s="219"/>
      <c r="U49" s="219"/>
      <c r="V49" s="219"/>
      <c r="W49" s="219"/>
      <c r="X49" s="219"/>
      <c r="Y49" s="219"/>
      <c r="Z49" s="219"/>
    </row>
    <row r="50" spans="1:26" s="34" customFormat="1" x14ac:dyDescent="0.3">
      <c r="A50" s="239"/>
      <c r="B50" s="242" t="s">
        <v>166</v>
      </c>
      <c r="C50" s="41" t="s">
        <v>12</v>
      </c>
      <c r="D50" s="42" t="s">
        <v>12</v>
      </c>
      <c r="E50" s="41" t="s">
        <v>12</v>
      </c>
      <c r="F50" s="41" t="s">
        <v>12</v>
      </c>
      <c r="G50" s="41" t="s">
        <v>12</v>
      </c>
      <c r="H50" s="219"/>
      <c r="I50" s="219"/>
      <c r="J50" s="219"/>
      <c r="K50" s="219"/>
      <c r="L50" s="219"/>
      <c r="M50" s="219"/>
      <c r="N50" s="219"/>
      <c r="O50" s="219"/>
      <c r="P50" s="219"/>
      <c r="Q50" s="219"/>
      <c r="R50" s="219"/>
      <c r="S50" s="219"/>
      <c r="T50" s="219"/>
      <c r="U50" s="219"/>
      <c r="V50" s="219"/>
      <c r="W50" s="219"/>
      <c r="X50" s="219"/>
      <c r="Y50" s="219"/>
      <c r="Z50" s="219"/>
    </row>
    <row r="51" spans="1:26" s="34" customFormat="1" x14ac:dyDescent="0.3">
      <c r="A51" s="239"/>
      <c r="B51" s="223" t="s">
        <v>55</v>
      </c>
      <c r="C51" s="248">
        <v>2</v>
      </c>
      <c r="D51" s="248">
        <v>2</v>
      </c>
      <c r="E51" s="249">
        <v>2</v>
      </c>
      <c r="F51" s="248">
        <v>2</v>
      </c>
      <c r="G51" s="250">
        <v>2</v>
      </c>
      <c r="H51" s="219"/>
      <c r="I51" s="219"/>
      <c r="J51" s="219"/>
      <c r="K51" s="219"/>
      <c r="L51" s="219"/>
      <c r="M51" s="219"/>
      <c r="N51" s="219"/>
      <c r="O51" s="219"/>
      <c r="P51" s="219"/>
      <c r="Q51" s="219"/>
      <c r="R51" s="219"/>
      <c r="S51" s="219"/>
      <c r="T51" s="219"/>
      <c r="U51" s="219"/>
      <c r="V51" s="219"/>
      <c r="W51" s="219"/>
      <c r="X51" s="219"/>
      <c r="Y51" s="219"/>
      <c r="Z51" s="219"/>
    </row>
    <row r="52" spans="1:26" s="34" customFormat="1" ht="28.8" x14ac:dyDescent="0.3">
      <c r="A52" s="239"/>
      <c r="B52" s="225" t="s">
        <v>56</v>
      </c>
      <c r="C52" s="49">
        <v>2029.5</v>
      </c>
      <c r="D52" s="49">
        <v>2558.4</v>
      </c>
      <c r="E52" s="76">
        <v>2943</v>
      </c>
      <c r="F52" s="49">
        <v>3577.5</v>
      </c>
      <c r="G52" s="77">
        <v>5737.5</v>
      </c>
      <c r="H52" s="219"/>
      <c r="I52" s="219"/>
      <c r="J52" s="219"/>
      <c r="K52" s="219"/>
      <c r="L52" s="219"/>
      <c r="M52" s="219"/>
      <c r="N52" s="219"/>
      <c r="O52" s="219"/>
      <c r="P52" s="219"/>
      <c r="Q52" s="219"/>
      <c r="R52" s="219"/>
      <c r="S52" s="219"/>
      <c r="T52" s="219"/>
      <c r="U52" s="219"/>
      <c r="V52" s="219"/>
      <c r="W52" s="219"/>
      <c r="X52" s="219"/>
      <c r="Y52" s="219"/>
      <c r="Z52" s="219"/>
    </row>
    <row r="53" spans="1:26" s="34" customFormat="1" x14ac:dyDescent="0.3">
      <c r="A53" s="239"/>
      <c r="B53" s="225" t="s">
        <v>177</v>
      </c>
      <c r="C53" s="49">
        <f>C51*C52</f>
        <v>4059</v>
      </c>
      <c r="D53" s="49">
        <f t="shared" ref="D53:G53" si="14">D51*D52</f>
        <v>5116.8</v>
      </c>
      <c r="E53" s="49">
        <f t="shared" si="14"/>
        <v>5886</v>
      </c>
      <c r="F53" s="49">
        <f t="shared" si="14"/>
        <v>7155</v>
      </c>
      <c r="G53" s="49">
        <f t="shared" si="14"/>
        <v>11475</v>
      </c>
      <c r="H53" s="219"/>
      <c r="I53" s="219"/>
      <c r="J53" s="219"/>
      <c r="K53" s="219"/>
      <c r="L53" s="219"/>
      <c r="M53" s="219"/>
      <c r="N53" s="219"/>
      <c r="O53" s="219"/>
      <c r="P53" s="219"/>
      <c r="Q53" s="219"/>
      <c r="R53" s="219"/>
      <c r="S53" s="219"/>
      <c r="T53" s="219"/>
      <c r="U53" s="219"/>
      <c r="V53" s="219"/>
      <c r="W53" s="219"/>
      <c r="X53" s="219"/>
      <c r="Y53" s="219"/>
      <c r="Z53" s="219"/>
    </row>
    <row r="54" spans="1:26" s="34" customFormat="1" x14ac:dyDescent="0.3">
      <c r="A54" s="239"/>
      <c r="B54" s="225" t="s">
        <v>178</v>
      </c>
      <c r="C54" s="49">
        <f>C53*12</f>
        <v>48708</v>
      </c>
      <c r="D54" s="49">
        <f t="shared" ref="D54:G54" si="15">D53*12</f>
        <v>61401.600000000006</v>
      </c>
      <c r="E54" s="49">
        <f t="shared" si="15"/>
        <v>70632</v>
      </c>
      <c r="F54" s="49">
        <f t="shared" si="15"/>
        <v>85860</v>
      </c>
      <c r="G54" s="49">
        <f t="shared" si="15"/>
        <v>137700</v>
      </c>
      <c r="H54" s="219"/>
      <c r="I54" s="219"/>
      <c r="J54" s="219"/>
      <c r="K54" s="219"/>
      <c r="L54" s="219"/>
      <c r="M54" s="219"/>
      <c r="N54" s="219"/>
      <c r="O54" s="219"/>
      <c r="P54" s="219"/>
      <c r="Q54" s="219"/>
      <c r="R54" s="219"/>
      <c r="S54" s="219"/>
      <c r="T54" s="219"/>
      <c r="U54" s="219"/>
      <c r="V54" s="219"/>
      <c r="W54" s="219"/>
      <c r="X54" s="219"/>
      <c r="Y54" s="219"/>
      <c r="Z54" s="219"/>
    </row>
    <row r="55" spans="1:26" s="34" customFormat="1" ht="15" thickBot="1" x14ac:dyDescent="0.35">
      <c r="A55" s="239"/>
      <c r="B55" s="225" t="s">
        <v>52</v>
      </c>
      <c r="C55" s="50">
        <v>0.06</v>
      </c>
      <c r="D55" s="50">
        <v>0.05</v>
      </c>
      <c r="E55" s="56">
        <v>0.04</v>
      </c>
      <c r="F55" s="50">
        <v>0.03</v>
      </c>
      <c r="G55" s="62">
        <v>0.02</v>
      </c>
      <c r="H55" s="219"/>
      <c r="I55" s="219"/>
      <c r="J55" s="219"/>
      <c r="K55" s="219"/>
      <c r="L55" s="219"/>
      <c r="M55" s="219"/>
      <c r="N55" s="219"/>
      <c r="O55" s="219"/>
      <c r="P55" s="219"/>
      <c r="Q55" s="219"/>
      <c r="R55" s="219"/>
      <c r="S55" s="219"/>
      <c r="T55" s="219"/>
      <c r="U55" s="219"/>
      <c r="V55" s="219"/>
      <c r="W55" s="219"/>
      <c r="X55" s="219"/>
      <c r="Y55" s="219"/>
      <c r="Z55" s="219"/>
    </row>
    <row r="56" spans="1:26" s="34" customFormat="1" ht="15" customHeight="1" thickBot="1" x14ac:dyDescent="0.35">
      <c r="A56" s="239"/>
      <c r="B56" s="226" t="s">
        <v>32</v>
      </c>
      <c r="C56" s="52">
        <f>IF(C50="EVET",C54*C55,0)</f>
        <v>0</v>
      </c>
      <c r="D56" s="52">
        <f t="shared" ref="D56:G56" si="16">IF(D50="EVET",D54*D55,0)</f>
        <v>0</v>
      </c>
      <c r="E56" s="52">
        <f t="shared" si="16"/>
        <v>0</v>
      </c>
      <c r="F56" s="52">
        <f t="shared" si="16"/>
        <v>0</v>
      </c>
      <c r="G56" s="52">
        <f t="shared" si="16"/>
        <v>0</v>
      </c>
      <c r="H56" s="219"/>
      <c r="I56" s="366" t="s">
        <v>184</v>
      </c>
      <c r="J56" s="367"/>
      <c r="K56" s="313" t="s">
        <v>222</v>
      </c>
      <c r="L56" s="314" t="s">
        <v>223</v>
      </c>
      <c r="M56" s="219"/>
      <c r="N56" s="219"/>
      <c r="O56" s="219"/>
      <c r="P56" s="219"/>
      <c r="Q56" s="219"/>
      <c r="R56" s="219"/>
      <c r="S56" s="219"/>
      <c r="T56" s="219"/>
      <c r="U56" s="219"/>
      <c r="V56" s="219"/>
      <c r="W56" s="219"/>
      <c r="X56" s="219"/>
      <c r="Y56" s="219"/>
      <c r="Z56" s="219"/>
    </row>
    <row r="57" spans="1:26" s="34" customFormat="1" ht="26.4" thickBot="1" x14ac:dyDescent="0.35">
      <c r="A57" s="239"/>
      <c r="B57" s="243" t="s">
        <v>155</v>
      </c>
      <c r="C57" s="397">
        <f>SUM(C56:G56)</f>
        <v>0</v>
      </c>
      <c r="D57" s="398"/>
      <c r="E57" s="398"/>
      <c r="F57" s="398"/>
      <c r="G57" s="399"/>
      <c r="H57" s="219"/>
      <c r="I57" s="400">
        <f>C57*90/100</f>
        <v>0</v>
      </c>
      <c r="J57" s="401"/>
      <c r="K57" s="295">
        <f>C57*1.09</f>
        <v>0</v>
      </c>
      <c r="L57" s="295">
        <f>K57/12</f>
        <v>0</v>
      </c>
      <c r="M57" s="219"/>
      <c r="N57" s="219"/>
      <c r="O57" s="219"/>
      <c r="P57" s="219"/>
      <c r="Q57" s="219"/>
      <c r="R57" s="219"/>
      <c r="S57" s="219"/>
      <c r="T57" s="219"/>
      <c r="U57" s="219"/>
      <c r="V57" s="219"/>
      <c r="W57" s="219"/>
      <c r="X57" s="219"/>
      <c r="Y57" s="219"/>
      <c r="Z57" s="219"/>
    </row>
    <row r="58" spans="1:26" s="219" customFormat="1" x14ac:dyDescent="0.3">
      <c r="A58" s="239"/>
      <c r="B58" s="235"/>
      <c r="C58" s="251"/>
      <c r="D58" s="220"/>
      <c r="E58" s="220"/>
      <c r="F58" s="220"/>
      <c r="G58" s="220"/>
    </row>
    <row r="59" spans="1:26" s="219" customFormat="1" x14ac:dyDescent="0.3">
      <c r="A59" s="239"/>
      <c r="B59" s="235"/>
      <c r="C59" s="220"/>
      <c r="D59" s="220"/>
      <c r="E59" s="220"/>
      <c r="F59" s="220"/>
      <c r="G59" s="220"/>
    </row>
    <row r="60" spans="1:26" s="219" customFormat="1" x14ac:dyDescent="0.3">
      <c r="A60" s="239"/>
      <c r="B60" s="235"/>
      <c r="C60" s="220"/>
      <c r="D60" s="220"/>
      <c r="E60" s="220"/>
      <c r="F60" s="220"/>
      <c r="G60" s="220"/>
    </row>
    <row r="61" spans="1:26" s="219" customFormat="1" x14ac:dyDescent="0.3">
      <c r="A61" s="239"/>
      <c r="B61" s="235"/>
      <c r="C61" s="220"/>
      <c r="D61" s="220"/>
      <c r="E61" s="220"/>
      <c r="F61" s="220"/>
      <c r="G61" s="220"/>
    </row>
    <row r="62" spans="1:26" s="219" customFormat="1" x14ac:dyDescent="0.3">
      <c r="A62" s="239"/>
      <c r="B62" s="235"/>
      <c r="C62" s="220"/>
      <c r="D62" s="220"/>
      <c r="E62" s="220"/>
      <c r="F62" s="220"/>
      <c r="G62" s="220"/>
    </row>
    <row r="63" spans="1:26" s="219" customFormat="1" x14ac:dyDescent="0.3">
      <c r="A63" s="239"/>
      <c r="B63" s="235"/>
      <c r="C63" s="251"/>
      <c r="D63" s="251"/>
      <c r="E63" s="251"/>
      <c r="F63" s="251"/>
      <c r="G63" s="251"/>
    </row>
    <row r="64" spans="1:26" s="219" customFormat="1" x14ac:dyDescent="0.3">
      <c r="A64" s="239"/>
      <c r="B64" s="235"/>
      <c r="C64" s="220"/>
      <c r="D64" s="220"/>
      <c r="E64" s="220"/>
      <c r="F64" s="220"/>
      <c r="G64" s="220"/>
    </row>
    <row r="65" spans="1:7" s="219" customFormat="1" x14ac:dyDescent="0.3">
      <c r="A65" s="239"/>
      <c r="B65" s="235"/>
      <c r="C65" s="220"/>
      <c r="D65" s="220"/>
      <c r="E65" s="220"/>
      <c r="F65" s="220"/>
      <c r="G65" s="220"/>
    </row>
    <row r="66" spans="1:7" s="219" customFormat="1" x14ac:dyDescent="0.3">
      <c r="A66" s="239"/>
      <c r="B66" s="235"/>
      <c r="C66" s="220"/>
      <c r="D66" s="220"/>
      <c r="E66" s="220"/>
      <c r="F66" s="220"/>
      <c r="G66" s="220"/>
    </row>
    <row r="67" spans="1:7" s="219" customFormat="1" x14ac:dyDescent="0.3">
      <c r="A67" s="239"/>
      <c r="B67" s="235"/>
      <c r="C67" s="220"/>
      <c r="D67" s="220"/>
      <c r="E67" s="220"/>
      <c r="F67" s="220"/>
      <c r="G67" s="220"/>
    </row>
    <row r="68" spans="1:7" s="219" customFormat="1" x14ac:dyDescent="0.3">
      <c r="A68" s="239"/>
      <c r="B68" s="235"/>
      <c r="C68" s="220"/>
      <c r="D68" s="220"/>
      <c r="E68" s="220"/>
      <c r="F68" s="220"/>
      <c r="G68" s="220"/>
    </row>
    <row r="69" spans="1:7" s="219" customFormat="1" x14ac:dyDescent="0.3">
      <c r="A69" s="239"/>
      <c r="B69" s="235"/>
      <c r="C69" s="220"/>
      <c r="D69" s="220"/>
      <c r="E69" s="220"/>
      <c r="F69" s="220"/>
      <c r="G69" s="220"/>
    </row>
    <row r="70" spans="1:7" s="219" customFormat="1" x14ac:dyDescent="0.3">
      <c r="A70" s="239"/>
      <c r="B70" s="235"/>
      <c r="C70" s="220"/>
      <c r="D70" s="220"/>
      <c r="E70" s="220"/>
      <c r="F70" s="220"/>
      <c r="G70" s="220"/>
    </row>
    <row r="71" spans="1:7" s="219" customFormat="1" x14ac:dyDescent="0.3">
      <c r="A71" s="239"/>
      <c r="B71" s="235"/>
      <c r="C71" s="220"/>
      <c r="D71" s="220"/>
      <c r="E71" s="220"/>
      <c r="F71" s="220"/>
      <c r="G71" s="220"/>
    </row>
    <row r="72" spans="1:7" s="219" customFormat="1" x14ac:dyDescent="0.3">
      <c r="A72" s="239"/>
      <c r="B72" s="235"/>
      <c r="C72" s="220"/>
      <c r="D72" s="220"/>
      <c r="E72" s="220"/>
      <c r="F72" s="220"/>
      <c r="G72" s="220"/>
    </row>
    <row r="73" spans="1:7" s="219" customFormat="1" x14ac:dyDescent="0.3">
      <c r="A73" s="239"/>
      <c r="B73" s="235"/>
      <c r="C73" s="220"/>
      <c r="D73" s="220"/>
      <c r="E73" s="220"/>
      <c r="F73" s="220"/>
      <c r="G73" s="220"/>
    </row>
    <row r="74" spans="1:7" s="219" customFormat="1" x14ac:dyDescent="0.3">
      <c r="A74" s="239"/>
      <c r="B74" s="235"/>
      <c r="C74" s="220"/>
      <c r="D74" s="220"/>
      <c r="E74" s="220"/>
      <c r="F74" s="220"/>
      <c r="G74" s="220"/>
    </row>
    <row r="75" spans="1:7" s="219" customFormat="1" x14ac:dyDescent="0.3">
      <c r="A75" s="239"/>
      <c r="B75" s="235"/>
      <c r="C75" s="220"/>
      <c r="D75" s="220"/>
      <c r="E75" s="220"/>
      <c r="F75" s="220"/>
      <c r="G75" s="220"/>
    </row>
    <row r="76" spans="1:7" s="219" customFormat="1" x14ac:dyDescent="0.3">
      <c r="A76" s="239"/>
      <c r="B76" s="235"/>
      <c r="C76" s="220"/>
      <c r="D76" s="220"/>
      <c r="E76" s="220"/>
      <c r="F76" s="220"/>
      <c r="G76" s="220"/>
    </row>
    <row r="77" spans="1:7" s="219" customFormat="1" x14ac:dyDescent="0.3">
      <c r="A77" s="239"/>
      <c r="B77" s="235"/>
      <c r="C77" s="220"/>
      <c r="D77" s="220"/>
      <c r="E77" s="220"/>
      <c r="F77" s="220"/>
      <c r="G77" s="220"/>
    </row>
    <row r="78" spans="1:7" s="219" customFormat="1" x14ac:dyDescent="0.3">
      <c r="A78" s="239"/>
      <c r="B78" s="235"/>
      <c r="C78" s="220"/>
      <c r="D78" s="220"/>
      <c r="E78" s="220"/>
      <c r="F78" s="220"/>
      <c r="G78" s="220"/>
    </row>
    <row r="79" spans="1:7" s="219" customFormat="1" x14ac:dyDescent="0.3">
      <c r="A79" s="239"/>
      <c r="B79" s="235"/>
      <c r="C79" s="220"/>
      <c r="D79" s="220"/>
      <c r="E79" s="220"/>
      <c r="F79" s="220"/>
      <c r="G79" s="220"/>
    </row>
    <row r="80" spans="1:7" s="219" customFormat="1" x14ac:dyDescent="0.3">
      <c r="A80" s="239"/>
      <c r="B80" s="235"/>
      <c r="C80" s="220"/>
      <c r="D80" s="220"/>
      <c r="E80" s="220"/>
      <c r="F80" s="220"/>
      <c r="G80" s="220"/>
    </row>
    <row r="81" spans="1:26" s="219" customFormat="1" x14ac:dyDescent="0.3">
      <c r="A81" s="239"/>
      <c r="B81" s="235"/>
      <c r="C81" s="220"/>
      <c r="D81" s="220"/>
      <c r="E81" s="220"/>
      <c r="F81" s="220"/>
      <c r="G81" s="220"/>
    </row>
    <row r="82" spans="1:26" s="219" customFormat="1" x14ac:dyDescent="0.3">
      <c r="A82" s="239"/>
      <c r="B82" s="235"/>
      <c r="C82" s="220"/>
      <c r="D82" s="220"/>
      <c r="E82" s="220"/>
      <c r="F82" s="220"/>
      <c r="G82" s="220"/>
    </row>
    <row r="83" spans="1:26" s="219" customFormat="1" x14ac:dyDescent="0.3">
      <c r="A83" s="239"/>
      <c r="B83" s="235"/>
      <c r="C83" s="220"/>
      <c r="D83" s="220"/>
      <c r="E83" s="220"/>
      <c r="F83" s="220"/>
      <c r="G83" s="220"/>
    </row>
    <row r="84" spans="1:26" s="219" customFormat="1" x14ac:dyDescent="0.3">
      <c r="A84" s="239"/>
      <c r="B84" s="235"/>
      <c r="C84" s="220"/>
      <c r="D84" s="220"/>
      <c r="E84" s="220"/>
      <c r="F84" s="220"/>
      <c r="G84" s="220"/>
    </row>
    <row r="85" spans="1:26" s="219" customFormat="1" x14ac:dyDescent="0.3">
      <c r="A85" s="239"/>
      <c r="B85" s="235"/>
      <c r="C85" s="220"/>
      <c r="D85" s="220"/>
      <c r="E85" s="220"/>
      <c r="F85" s="220"/>
      <c r="G85" s="220"/>
    </row>
    <row r="86" spans="1:26" s="219" customFormat="1" x14ac:dyDescent="0.3">
      <c r="A86" s="239"/>
      <c r="B86" s="235"/>
      <c r="C86" s="220"/>
      <c r="D86" s="220"/>
      <c r="E86" s="220"/>
      <c r="F86" s="220"/>
      <c r="G86" s="220"/>
    </row>
    <row r="87" spans="1:26" s="219" customFormat="1" x14ac:dyDescent="0.3">
      <c r="A87" s="239"/>
      <c r="B87" s="235"/>
      <c r="C87" s="220"/>
      <c r="D87" s="220"/>
      <c r="E87" s="220"/>
      <c r="F87" s="220"/>
      <c r="G87" s="220"/>
    </row>
    <row r="88" spans="1:26" s="219" customFormat="1" x14ac:dyDescent="0.3">
      <c r="A88" s="239"/>
      <c r="B88" s="235"/>
      <c r="C88" s="220"/>
      <c r="D88" s="220"/>
      <c r="E88" s="220"/>
      <c r="F88" s="220"/>
      <c r="G88" s="220"/>
    </row>
    <row r="89" spans="1:26" s="219" customFormat="1" x14ac:dyDescent="0.3">
      <c r="A89" s="239"/>
      <c r="B89" s="235"/>
      <c r="C89" s="220"/>
      <c r="D89" s="220"/>
      <c r="E89" s="220"/>
      <c r="F89" s="220"/>
      <c r="G89" s="220"/>
    </row>
    <row r="90" spans="1:26" s="219" customFormat="1" x14ac:dyDescent="0.3">
      <c r="A90" s="239"/>
      <c r="B90" s="235"/>
      <c r="C90" s="220"/>
      <c r="D90" s="220"/>
      <c r="E90" s="220"/>
      <c r="F90" s="220"/>
      <c r="G90" s="220"/>
    </row>
    <row r="91" spans="1:26" s="34" customFormat="1" x14ac:dyDescent="0.3">
      <c r="A91" s="239"/>
      <c r="B91" s="252"/>
      <c r="C91" s="39"/>
      <c r="D91" s="39"/>
      <c r="E91" s="39"/>
      <c r="F91" s="39"/>
      <c r="G91" s="39"/>
      <c r="H91" s="219"/>
      <c r="I91" s="219"/>
      <c r="J91" s="219"/>
      <c r="K91" s="219"/>
      <c r="L91" s="219"/>
      <c r="M91" s="219"/>
      <c r="N91" s="219"/>
      <c r="O91" s="219"/>
      <c r="P91" s="219"/>
      <c r="Q91" s="219"/>
      <c r="R91" s="219"/>
      <c r="S91" s="219"/>
      <c r="T91" s="219"/>
      <c r="U91" s="219"/>
      <c r="V91" s="219"/>
      <c r="W91" s="219"/>
      <c r="X91" s="219"/>
      <c r="Y91" s="219"/>
      <c r="Z91" s="219"/>
    </row>
    <row r="92" spans="1:26" s="34" customFormat="1" x14ac:dyDescent="0.3">
      <c r="A92" s="239"/>
      <c r="B92" s="252"/>
      <c r="C92" s="39"/>
      <c r="D92" s="39"/>
      <c r="E92" s="39"/>
      <c r="F92" s="39"/>
      <c r="G92" s="39"/>
      <c r="H92" s="219"/>
      <c r="I92" s="219"/>
      <c r="J92" s="219"/>
      <c r="K92" s="219"/>
      <c r="L92" s="219"/>
      <c r="M92" s="219"/>
      <c r="N92" s="219"/>
      <c r="O92" s="219"/>
      <c r="P92" s="219"/>
      <c r="Q92" s="219"/>
      <c r="R92" s="219"/>
      <c r="S92" s="219"/>
      <c r="T92" s="219"/>
      <c r="U92" s="219"/>
      <c r="V92" s="219"/>
      <c r="W92" s="219"/>
      <c r="X92" s="219"/>
      <c r="Y92" s="219"/>
      <c r="Z92" s="219"/>
    </row>
    <row r="93" spans="1:26" s="34" customFormat="1" x14ac:dyDescent="0.3">
      <c r="A93" s="239"/>
      <c r="B93" s="252"/>
      <c r="C93" s="39"/>
      <c r="D93" s="39"/>
      <c r="E93" s="39"/>
      <c r="F93" s="39"/>
      <c r="G93" s="39"/>
      <c r="H93" s="219"/>
      <c r="I93" s="219"/>
      <c r="J93" s="219"/>
      <c r="K93" s="219"/>
      <c r="L93" s="219"/>
      <c r="M93" s="219"/>
      <c r="N93" s="219"/>
      <c r="O93" s="219"/>
      <c r="P93" s="219"/>
      <c r="Q93" s="219"/>
      <c r="R93" s="219"/>
      <c r="S93" s="219"/>
      <c r="T93" s="219"/>
      <c r="U93" s="219"/>
      <c r="V93" s="219"/>
      <c r="W93" s="219"/>
      <c r="X93" s="219"/>
      <c r="Y93" s="219"/>
      <c r="Z93" s="219"/>
    </row>
    <row r="94" spans="1:26" s="34" customFormat="1" x14ac:dyDescent="0.3">
      <c r="A94" s="239"/>
      <c r="B94" s="252"/>
      <c r="C94" s="39"/>
      <c r="D94" s="39"/>
      <c r="E94" s="39"/>
      <c r="F94" s="39"/>
      <c r="G94" s="39"/>
      <c r="H94" s="219"/>
      <c r="I94" s="219"/>
      <c r="J94" s="219"/>
      <c r="K94" s="219"/>
      <c r="L94" s="219"/>
      <c r="M94" s="219"/>
      <c r="N94" s="219"/>
      <c r="O94" s="219"/>
      <c r="P94" s="219"/>
      <c r="Q94" s="219"/>
      <c r="R94" s="219"/>
      <c r="S94" s="219"/>
      <c r="T94" s="219"/>
      <c r="U94" s="219"/>
      <c r="V94" s="219"/>
      <c r="W94" s="219"/>
      <c r="X94" s="219"/>
      <c r="Y94" s="219"/>
      <c r="Z94" s="219"/>
    </row>
    <row r="95" spans="1:26" s="34" customFormat="1" x14ac:dyDescent="0.3">
      <c r="A95" s="239"/>
      <c r="B95" s="252"/>
      <c r="C95" s="39"/>
      <c r="D95" s="39"/>
      <c r="E95" s="39"/>
      <c r="F95" s="39"/>
      <c r="G95" s="39"/>
      <c r="H95" s="219"/>
      <c r="I95" s="219"/>
      <c r="J95" s="219"/>
      <c r="K95" s="219"/>
      <c r="L95" s="219"/>
      <c r="M95" s="219"/>
      <c r="N95" s="219"/>
      <c r="O95" s="219"/>
      <c r="P95" s="219"/>
      <c r="Q95" s="219"/>
      <c r="R95" s="219"/>
      <c r="S95" s="219"/>
      <c r="T95" s="219"/>
      <c r="U95" s="219"/>
      <c r="V95" s="219"/>
      <c r="W95" s="219"/>
      <c r="X95" s="219"/>
      <c r="Y95" s="219"/>
      <c r="Z95" s="219"/>
    </row>
    <row r="96" spans="1:26" s="34" customFormat="1" x14ac:dyDescent="0.3">
      <c r="A96" s="239"/>
      <c r="B96" s="252"/>
      <c r="C96" s="39"/>
      <c r="D96" s="39"/>
      <c r="E96" s="39"/>
      <c r="F96" s="39"/>
      <c r="G96" s="39"/>
      <c r="H96" s="219"/>
      <c r="I96" s="219"/>
      <c r="J96" s="219"/>
      <c r="K96" s="219"/>
      <c r="L96" s="219"/>
      <c r="M96" s="219"/>
      <c r="N96" s="219"/>
      <c r="O96" s="219"/>
      <c r="P96" s="219"/>
      <c r="Q96" s="219"/>
      <c r="R96" s="219"/>
      <c r="S96" s="219"/>
      <c r="T96" s="219"/>
      <c r="U96" s="219"/>
      <c r="V96" s="219"/>
      <c r="W96" s="219"/>
      <c r="X96" s="219"/>
      <c r="Y96" s="219"/>
      <c r="Z96" s="219"/>
    </row>
    <row r="97" spans="1:26" s="34" customFormat="1" x14ac:dyDescent="0.3">
      <c r="A97" s="239"/>
      <c r="B97" s="252"/>
      <c r="C97" s="39"/>
      <c r="D97" s="39"/>
      <c r="E97" s="39"/>
      <c r="F97" s="39"/>
      <c r="G97" s="39"/>
      <c r="H97" s="219"/>
      <c r="I97" s="219"/>
      <c r="J97" s="219"/>
      <c r="K97" s="219"/>
      <c r="L97" s="219"/>
      <c r="M97" s="219"/>
      <c r="N97" s="219"/>
      <c r="O97" s="219"/>
      <c r="P97" s="219"/>
      <c r="Q97" s="219"/>
      <c r="R97" s="219"/>
      <c r="S97" s="219"/>
      <c r="T97" s="219"/>
      <c r="U97" s="219"/>
      <c r="V97" s="219"/>
      <c r="W97" s="219"/>
      <c r="X97" s="219"/>
      <c r="Y97" s="219"/>
      <c r="Z97" s="219"/>
    </row>
    <row r="98" spans="1:26" s="34" customFormat="1" x14ac:dyDescent="0.3">
      <c r="A98" s="239"/>
      <c r="B98" s="252"/>
      <c r="C98" s="39"/>
      <c r="D98" s="39"/>
      <c r="E98" s="39"/>
      <c r="F98" s="39"/>
      <c r="G98" s="39"/>
      <c r="H98" s="219"/>
      <c r="I98" s="219"/>
      <c r="J98" s="219"/>
      <c r="K98" s="219"/>
      <c r="L98" s="219"/>
      <c r="M98" s="219"/>
      <c r="N98" s="219"/>
      <c r="O98" s="219"/>
      <c r="P98" s="219"/>
      <c r="Q98" s="219"/>
      <c r="R98" s="219"/>
      <c r="S98" s="219"/>
      <c r="T98" s="219"/>
      <c r="U98" s="219"/>
      <c r="V98" s="219"/>
      <c r="W98" s="219"/>
      <c r="X98" s="219"/>
      <c r="Y98" s="219"/>
      <c r="Z98" s="219"/>
    </row>
    <row r="99" spans="1:26" s="34" customFormat="1" x14ac:dyDescent="0.3">
      <c r="A99" s="239"/>
      <c r="B99" s="252"/>
      <c r="C99" s="39"/>
      <c r="D99" s="39"/>
      <c r="E99" s="39"/>
      <c r="F99" s="39"/>
      <c r="G99" s="39"/>
      <c r="H99" s="219"/>
      <c r="I99" s="219"/>
      <c r="J99" s="219"/>
      <c r="K99" s="219"/>
      <c r="L99" s="219"/>
      <c r="M99" s="219"/>
      <c r="N99" s="219"/>
      <c r="O99" s="219"/>
      <c r="P99" s="219"/>
      <c r="Q99" s="219"/>
      <c r="R99" s="219"/>
      <c r="S99" s="219"/>
      <c r="T99" s="219"/>
      <c r="U99" s="219"/>
      <c r="V99" s="219"/>
      <c r="W99" s="219"/>
      <c r="X99" s="219"/>
      <c r="Y99" s="219"/>
      <c r="Z99" s="219"/>
    </row>
    <row r="100" spans="1:26" s="34" customFormat="1" x14ac:dyDescent="0.3">
      <c r="A100" s="239"/>
      <c r="B100" s="252"/>
      <c r="C100" s="39"/>
      <c r="D100" s="39"/>
      <c r="E100" s="39"/>
      <c r="F100" s="39"/>
      <c r="G100" s="39"/>
      <c r="H100" s="219"/>
      <c r="I100" s="219"/>
      <c r="J100" s="219"/>
      <c r="K100" s="219"/>
      <c r="L100" s="219"/>
      <c r="M100" s="219"/>
      <c r="N100" s="219"/>
      <c r="O100" s="219"/>
      <c r="P100" s="219"/>
      <c r="Q100" s="219"/>
      <c r="R100" s="219"/>
      <c r="S100" s="219"/>
      <c r="T100" s="219"/>
      <c r="U100" s="219"/>
      <c r="V100" s="219"/>
      <c r="W100" s="219"/>
      <c r="X100" s="219"/>
      <c r="Y100" s="219"/>
      <c r="Z100" s="219"/>
    </row>
    <row r="101" spans="1:26" s="34" customFormat="1" x14ac:dyDescent="0.3">
      <c r="A101" s="239"/>
      <c r="B101" s="252"/>
      <c r="C101" s="39"/>
      <c r="D101" s="39"/>
      <c r="E101" s="39"/>
      <c r="F101" s="39"/>
      <c r="G101" s="39"/>
      <c r="H101" s="219"/>
      <c r="I101" s="219"/>
      <c r="J101" s="219"/>
      <c r="K101" s="219"/>
      <c r="L101" s="219"/>
      <c r="M101" s="219"/>
      <c r="N101" s="219"/>
      <c r="O101" s="219"/>
      <c r="P101" s="219"/>
      <c r="Q101" s="219"/>
      <c r="R101" s="219"/>
      <c r="S101" s="219"/>
      <c r="T101" s="219"/>
      <c r="U101" s="219"/>
      <c r="V101" s="219"/>
      <c r="W101" s="219"/>
      <c r="X101" s="219"/>
      <c r="Y101" s="219"/>
      <c r="Z101" s="219"/>
    </row>
    <row r="102" spans="1:26" s="34" customFormat="1" x14ac:dyDescent="0.3">
      <c r="A102" s="239"/>
      <c r="B102" s="252"/>
      <c r="C102" s="39"/>
      <c r="D102" s="39"/>
      <c r="E102" s="39"/>
      <c r="F102" s="39"/>
      <c r="G102" s="39"/>
      <c r="H102" s="219"/>
      <c r="I102" s="219"/>
      <c r="J102" s="219"/>
      <c r="K102" s="219"/>
      <c r="L102" s="219"/>
      <c r="M102" s="219"/>
      <c r="N102" s="219"/>
      <c r="O102" s="219"/>
      <c r="P102" s="219"/>
      <c r="Q102" s="219"/>
      <c r="R102" s="219"/>
      <c r="S102" s="219"/>
      <c r="T102" s="219"/>
      <c r="U102" s="219"/>
      <c r="V102" s="219"/>
      <c r="W102" s="219"/>
      <c r="X102" s="219"/>
      <c r="Y102" s="219"/>
      <c r="Z102" s="219"/>
    </row>
    <row r="103" spans="1:26" s="34" customFormat="1" x14ac:dyDescent="0.3">
      <c r="A103" s="239"/>
      <c r="B103" s="252"/>
      <c r="C103" s="39"/>
      <c r="D103" s="39"/>
      <c r="E103" s="39"/>
      <c r="F103" s="39"/>
      <c r="G103" s="39"/>
      <c r="H103" s="219"/>
      <c r="I103" s="219"/>
      <c r="J103" s="219"/>
      <c r="K103" s="219"/>
      <c r="L103" s="219"/>
      <c r="M103" s="219"/>
      <c r="N103" s="219"/>
      <c r="O103" s="219"/>
      <c r="P103" s="219"/>
      <c r="Q103" s="219"/>
      <c r="R103" s="219"/>
      <c r="S103" s="219"/>
      <c r="T103" s="219"/>
      <c r="U103" s="219"/>
      <c r="V103" s="219"/>
      <c r="W103" s="219"/>
      <c r="X103" s="219"/>
      <c r="Y103" s="219"/>
      <c r="Z103" s="219"/>
    </row>
    <row r="104" spans="1:26" s="34" customFormat="1" x14ac:dyDescent="0.3">
      <c r="A104" s="239"/>
      <c r="B104" s="252"/>
      <c r="C104" s="39"/>
      <c r="D104" s="39"/>
      <c r="E104" s="39"/>
      <c r="F104" s="39"/>
      <c r="G104" s="39"/>
      <c r="H104" s="219"/>
      <c r="I104" s="219"/>
      <c r="J104" s="219"/>
      <c r="K104" s="219"/>
      <c r="L104" s="219"/>
      <c r="M104" s="219"/>
      <c r="N104" s="219"/>
      <c r="O104" s="219"/>
      <c r="P104" s="219"/>
      <c r="Q104" s="219"/>
      <c r="R104" s="219"/>
      <c r="S104" s="219"/>
      <c r="T104" s="219"/>
      <c r="U104" s="219"/>
      <c r="V104" s="219"/>
      <c r="W104" s="219"/>
      <c r="X104" s="219"/>
      <c r="Y104" s="219"/>
      <c r="Z104" s="219"/>
    </row>
    <row r="105" spans="1:26" s="34" customFormat="1" x14ac:dyDescent="0.3">
      <c r="A105" s="239"/>
      <c r="B105" s="252"/>
      <c r="C105" s="39"/>
      <c r="D105" s="39"/>
      <c r="E105" s="39"/>
      <c r="F105" s="39"/>
      <c r="G105" s="39"/>
      <c r="H105" s="219"/>
      <c r="I105" s="219"/>
      <c r="J105" s="219"/>
      <c r="K105" s="219"/>
      <c r="L105" s="219"/>
      <c r="M105" s="219"/>
      <c r="N105" s="219"/>
      <c r="O105" s="219"/>
      <c r="P105" s="219"/>
      <c r="Q105" s="219"/>
      <c r="R105" s="219"/>
      <c r="S105" s="219"/>
      <c r="T105" s="219"/>
      <c r="U105" s="219"/>
      <c r="V105" s="219"/>
      <c r="W105" s="219"/>
      <c r="X105" s="219"/>
      <c r="Y105" s="219"/>
      <c r="Z105" s="219"/>
    </row>
  </sheetData>
  <sheetProtection algorithmName="SHA-512" hashValue="3ltGnryyc++z0fhZtRQEbxx/VlrwNL+Jt5qxuLG2z9KkVyYHSoJnIvM7Fmwr3ctn/Iiq3FiTbnSXwF6QqCmG0g==" saltValue="htnOeVwL4S4OzNLrl2U3ww==" spinCount="100000" sheet="1" objects="1" scenarios="1"/>
  <mergeCells count="19">
    <mergeCell ref="I56:J56"/>
    <mergeCell ref="I57:J57"/>
    <mergeCell ref="C41:G41"/>
    <mergeCell ref="C9:G9"/>
    <mergeCell ref="I27:J27"/>
    <mergeCell ref="I36:J36"/>
    <mergeCell ref="I37:J37"/>
    <mergeCell ref="I46:J46"/>
    <mergeCell ref="I47:J47"/>
    <mergeCell ref="I9:J9"/>
    <mergeCell ref="C27:G27"/>
    <mergeCell ref="C37:G37"/>
    <mergeCell ref="C47:G47"/>
    <mergeCell ref="C57:G57"/>
    <mergeCell ref="I8:J8"/>
    <mergeCell ref="I16:J16"/>
    <mergeCell ref="I17:J17"/>
    <mergeCell ref="I26:J26"/>
    <mergeCell ref="C17:G17"/>
  </mergeCells>
  <dataValidations count="1">
    <dataValidation type="whole" allowBlank="1" showInputMessage="1" showErrorMessage="1" errorTitle="12 DÖNEM " error="12 DÖNEM VERİLDİYSE EN BAŞTAKİ TABLOYU KULLANINIZ" promptTitle="12 DÖNEM VERİLDİYSE " prompt="12 DÖNEM MUHTASAR BEYANNAME VERİLDİYSE EN BAŞTAKİ TABLOYU KULLANMALISINIZ" sqref="C22:G22" xr:uid="{362DE7AC-4F9C-446C-9378-7734E7C9F810}">
      <formula1>1</formula1>
      <formula2>11</formula2>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1BC3BE8F-E3A8-41AD-9239-FE57E05BA4FC}">
          <x14:formula1>
            <xm:f>VERİLER!$E$2:$E$3</xm:f>
          </x14:formula1>
          <xm:sqref>C5:G5 C12:G12 C20:G20 C30:G30 C40:G40 C50:G50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29A71-0DA8-46D4-AD5F-85D92A5493A0}">
  <sheetPr codeName="Sayfa8"/>
  <dimension ref="A1:AO85"/>
  <sheetViews>
    <sheetView zoomScale="55" zoomScaleNormal="55" workbookViewId="0">
      <selection activeCell="D60" sqref="D60"/>
    </sheetView>
  </sheetViews>
  <sheetFormatPr defaultRowHeight="15.6" x14ac:dyDescent="0.3"/>
  <cols>
    <col min="1" max="1" width="8.88671875" style="145"/>
    <col min="2" max="2" width="33.21875" style="146" customWidth="1"/>
    <col min="3" max="3" width="15" style="153" customWidth="1"/>
    <col min="4" max="4" width="76.44140625" style="213" bestFit="1" customWidth="1"/>
    <col min="5" max="5" width="30.77734375" style="214" customWidth="1"/>
    <col min="6" max="6" width="33.21875" style="11" bestFit="1" customWidth="1"/>
    <col min="7" max="7" width="15" style="153" customWidth="1"/>
    <col min="8" max="8" width="28.77734375" style="215" customWidth="1"/>
    <col min="9" max="9" width="36" style="11" customWidth="1"/>
    <col min="10" max="10" width="34.44140625" style="153" bestFit="1" customWidth="1"/>
    <col min="11" max="11" width="17.21875" style="215" bestFit="1" customWidth="1"/>
    <col min="12" max="12" width="33.21875" style="11" bestFit="1" customWidth="1"/>
    <col min="13" max="13" width="20.5546875" style="12" customWidth="1"/>
    <col min="14" max="14" width="34.44140625" style="215" bestFit="1" customWidth="1"/>
    <col min="15" max="15" width="34.44140625" style="11" customWidth="1"/>
    <col min="16" max="16" width="30.21875" style="153" customWidth="1"/>
    <col min="17" max="17" width="22.21875" style="215" customWidth="1"/>
    <col min="18" max="18" width="33.21875" style="11" bestFit="1" customWidth="1"/>
    <col min="19" max="19" width="16.44140625" style="153" customWidth="1"/>
    <col min="20" max="20" width="25.88671875" style="215" customWidth="1"/>
    <col min="21" max="21" width="28.6640625" style="145" customWidth="1"/>
    <col min="22" max="22" width="34.44140625" style="145" bestFit="1" customWidth="1"/>
    <col min="23" max="23" width="14.6640625" style="145" customWidth="1"/>
    <col min="24" max="24" width="28.88671875" style="145" customWidth="1"/>
    <col min="25" max="25" width="7" style="145" customWidth="1"/>
    <col min="26" max="26" width="27.77734375" style="145" bestFit="1" customWidth="1"/>
    <col min="27" max="27" width="7.77734375" style="145" bestFit="1" customWidth="1"/>
    <col min="28" max="37" width="8.88671875" style="145"/>
    <col min="38" max="16384" width="8.88671875" style="153"/>
  </cols>
  <sheetData>
    <row r="1" spans="1:38" s="145" customFormat="1" ht="16.2" thickBot="1" x14ac:dyDescent="0.35">
      <c r="B1" s="146"/>
      <c r="D1" s="147"/>
      <c r="E1" s="146"/>
      <c r="F1" s="19"/>
      <c r="H1" s="148"/>
      <c r="I1" s="19"/>
      <c r="K1" s="148"/>
      <c r="L1" s="19"/>
      <c r="M1" s="19"/>
      <c r="N1" s="148"/>
      <c r="O1" s="19"/>
      <c r="Q1" s="148"/>
      <c r="R1" s="19"/>
      <c r="T1" s="148"/>
      <c r="U1" s="149" t="s">
        <v>155</v>
      </c>
      <c r="V1" s="149"/>
      <c r="W1" s="149"/>
    </row>
    <row r="2" spans="1:38" s="145" customFormat="1" ht="35.4" thickBot="1" x14ac:dyDescent="0.35">
      <c r="B2" s="150" t="str">
        <f>"5/ (2) - C"</f>
        <v>5/ (2) - C</v>
      </c>
      <c r="D2" s="147"/>
      <c r="E2" s="151" t="s">
        <v>184</v>
      </c>
      <c r="F2" s="434">
        <f>F4*90/100</f>
        <v>0</v>
      </c>
      <c r="G2" s="435"/>
      <c r="H2" s="436"/>
      <c r="I2" s="434">
        <f t="shared" ref="I2" si="0">I4*90/100</f>
        <v>0</v>
      </c>
      <c r="J2" s="435"/>
      <c r="K2" s="436"/>
      <c r="L2" s="434">
        <f t="shared" ref="L2" si="1">L4*90/100</f>
        <v>0</v>
      </c>
      <c r="M2" s="435"/>
      <c r="N2" s="436"/>
      <c r="O2" s="434">
        <f t="shared" ref="O2" si="2">O4*90/100</f>
        <v>0</v>
      </c>
      <c r="P2" s="435"/>
      <c r="Q2" s="436"/>
      <c r="R2" s="434">
        <f t="shared" ref="R2" si="3">R4*90/100</f>
        <v>0</v>
      </c>
      <c r="S2" s="435"/>
      <c r="T2" s="436"/>
      <c r="U2" s="152">
        <f>SUM(F2:T2)</f>
        <v>0</v>
      </c>
      <c r="V2" s="149"/>
      <c r="W2" s="149"/>
    </row>
    <row r="3" spans="1:38" s="145" customFormat="1" ht="16.2" thickBot="1" x14ac:dyDescent="0.35">
      <c r="B3" s="146"/>
      <c r="D3" s="147"/>
      <c r="E3" s="146"/>
      <c r="F3" s="19"/>
      <c r="H3" s="148"/>
      <c r="I3" s="19"/>
      <c r="K3" s="148"/>
      <c r="L3" s="19"/>
      <c r="M3" s="19"/>
      <c r="N3" s="148"/>
      <c r="O3" s="19"/>
      <c r="Q3" s="148"/>
      <c r="R3" s="19"/>
      <c r="T3" s="148"/>
      <c r="U3" s="149"/>
      <c r="V3" s="149"/>
      <c r="W3" s="149"/>
    </row>
    <row r="4" spans="1:38" ht="33" customHeight="1" thickBot="1" x14ac:dyDescent="0.35">
      <c r="C4" s="414" t="s">
        <v>142</v>
      </c>
      <c r="D4" s="415"/>
      <c r="E4" s="151" t="s">
        <v>155</v>
      </c>
      <c r="F4" s="411">
        <f>SUM(H7:H31)</f>
        <v>0</v>
      </c>
      <c r="G4" s="412"/>
      <c r="H4" s="413"/>
      <c r="I4" s="411">
        <f>SUM(K7:K31)</f>
        <v>0</v>
      </c>
      <c r="J4" s="412"/>
      <c r="K4" s="413"/>
      <c r="L4" s="411">
        <f>SUM(N7:N31)</f>
        <v>0</v>
      </c>
      <c r="M4" s="412"/>
      <c r="N4" s="413"/>
      <c r="O4" s="411">
        <f>SUM(Q7:Q31)</f>
        <v>0</v>
      </c>
      <c r="P4" s="412"/>
      <c r="Q4" s="413"/>
      <c r="R4" s="411">
        <f>SUM(T7:T31)</f>
        <v>0</v>
      </c>
      <c r="S4" s="412"/>
      <c r="T4" s="413"/>
      <c r="U4" s="152">
        <f>SUM(F4:T4)</f>
        <v>0</v>
      </c>
      <c r="V4" s="149"/>
      <c r="W4" s="149"/>
      <c r="AL4" s="145"/>
    </row>
    <row r="5" spans="1:38" s="156" customFormat="1" ht="35.4" customHeight="1" x14ac:dyDescent="0.3">
      <c r="A5" s="154"/>
      <c r="B5" s="155"/>
      <c r="C5" s="425" t="s">
        <v>138</v>
      </c>
      <c r="D5" s="425" t="s">
        <v>139</v>
      </c>
      <c r="E5" s="426"/>
      <c r="F5" s="416">
        <v>2018</v>
      </c>
      <c r="G5" s="417"/>
      <c r="H5" s="418"/>
      <c r="I5" s="416">
        <v>2019</v>
      </c>
      <c r="J5" s="417"/>
      <c r="K5" s="418"/>
      <c r="L5" s="416">
        <v>2020</v>
      </c>
      <c r="M5" s="417"/>
      <c r="N5" s="418"/>
      <c r="O5" s="416">
        <v>2021</v>
      </c>
      <c r="P5" s="417"/>
      <c r="Q5" s="418"/>
      <c r="R5" s="416">
        <v>2022</v>
      </c>
      <c r="S5" s="417"/>
      <c r="T5" s="418"/>
      <c r="U5" s="154"/>
      <c r="V5" s="154"/>
      <c r="W5" s="154"/>
      <c r="X5" s="154"/>
      <c r="Y5" s="154"/>
      <c r="Z5" s="154"/>
      <c r="AA5" s="154"/>
      <c r="AB5" s="154"/>
      <c r="AC5" s="154"/>
      <c r="AD5" s="154"/>
      <c r="AE5" s="154"/>
      <c r="AF5" s="154"/>
      <c r="AG5" s="154"/>
      <c r="AH5" s="154"/>
      <c r="AI5" s="154"/>
      <c r="AJ5" s="154"/>
      <c r="AK5" s="154"/>
    </row>
    <row r="6" spans="1:38" s="160" customFormat="1" ht="33" customHeight="1" thickBot="1" x14ac:dyDescent="0.35">
      <c r="A6" s="149"/>
      <c r="B6" s="157"/>
      <c r="C6" s="427"/>
      <c r="D6" s="427"/>
      <c r="E6" s="428"/>
      <c r="F6" s="107" t="s">
        <v>141</v>
      </c>
      <c r="G6" s="158" t="s">
        <v>84</v>
      </c>
      <c r="H6" s="159" t="s">
        <v>85</v>
      </c>
      <c r="I6" s="107" t="s">
        <v>141</v>
      </c>
      <c r="J6" s="158" t="s">
        <v>84</v>
      </c>
      <c r="K6" s="159" t="s">
        <v>85</v>
      </c>
      <c r="L6" s="107" t="s">
        <v>141</v>
      </c>
      <c r="M6" s="108" t="s">
        <v>84</v>
      </c>
      <c r="N6" s="159" t="s">
        <v>85</v>
      </c>
      <c r="O6" s="107" t="s">
        <v>141</v>
      </c>
      <c r="P6" s="158" t="s">
        <v>84</v>
      </c>
      <c r="Q6" s="159" t="s">
        <v>85</v>
      </c>
      <c r="R6" s="107" t="s">
        <v>141</v>
      </c>
      <c r="S6" s="158" t="s">
        <v>84</v>
      </c>
      <c r="T6" s="159" t="s">
        <v>85</v>
      </c>
      <c r="U6" s="149"/>
      <c r="V6" s="149"/>
      <c r="W6" s="149"/>
      <c r="X6" s="149"/>
      <c r="Y6" s="149"/>
      <c r="Z6" s="149"/>
      <c r="AA6" s="149"/>
      <c r="AB6" s="149"/>
      <c r="AC6" s="149"/>
      <c r="AD6" s="149"/>
      <c r="AE6" s="149"/>
      <c r="AF6" s="149"/>
      <c r="AG6" s="149"/>
      <c r="AH6" s="149"/>
      <c r="AI6" s="149"/>
      <c r="AJ6" s="149"/>
      <c r="AK6" s="149"/>
    </row>
    <row r="7" spans="1:38" ht="31.2" customHeight="1" thickBot="1" x14ac:dyDescent="0.35">
      <c r="C7" s="161" t="s">
        <v>78</v>
      </c>
      <c r="D7" s="419" t="s">
        <v>64</v>
      </c>
      <c r="E7" s="420"/>
      <c r="F7" s="105"/>
      <c r="G7" s="162">
        <v>0.06</v>
      </c>
      <c r="H7" s="163">
        <f>F7*G7</f>
        <v>0</v>
      </c>
      <c r="I7" s="105"/>
      <c r="J7" s="162">
        <v>0.05</v>
      </c>
      <c r="K7" s="163">
        <f>I7*J7</f>
        <v>0</v>
      </c>
      <c r="L7" s="105"/>
      <c r="M7" s="106">
        <v>0.04</v>
      </c>
      <c r="N7" s="163">
        <f>L7*M7</f>
        <v>0</v>
      </c>
      <c r="O7" s="105"/>
      <c r="P7" s="162">
        <v>0.03</v>
      </c>
      <c r="Q7" s="163">
        <f>O7*P7</f>
        <v>0</v>
      </c>
      <c r="R7" s="105"/>
      <c r="S7" s="162">
        <v>0.02</v>
      </c>
      <c r="T7" s="163">
        <f>R7*S7</f>
        <v>0</v>
      </c>
    </row>
    <row r="8" spans="1:38" ht="31.2" customHeight="1" thickBot="1" x14ac:dyDescent="0.35">
      <c r="C8" s="161" t="s">
        <v>79</v>
      </c>
      <c r="D8" s="419" t="s">
        <v>137</v>
      </c>
      <c r="E8" s="420"/>
      <c r="F8" s="15"/>
      <c r="G8" s="164">
        <v>0.01</v>
      </c>
      <c r="H8" s="165">
        <f t="shared" ref="H8:H10" si="4">F8*G8</f>
        <v>0</v>
      </c>
      <c r="I8" s="15"/>
      <c r="J8" s="164">
        <v>0.01</v>
      </c>
      <c r="K8" s="165">
        <f t="shared" ref="K8:K10" si="5">I8*J8</f>
        <v>0</v>
      </c>
      <c r="L8" s="15"/>
      <c r="M8" s="89">
        <v>0.01</v>
      </c>
      <c r="N8" s="165">
        <f t="shared" ref="N8:N10" si="6">L8*M8</f>
        <v>0</v>
      </c>
      <c r="O8" s="15"/>
      <c r="P8" s="164">
        <v>0.01</v>
      </c>
      <c r="Q8" s="165">
        <f t="shared" ref="Q8:Q10" si="7">O8*P8</f>
        <v>0</v>
      </c>
      <c r="R8" s="15"/>
      <c r="S8" s="164">
        <v>0.01</v>
      </c>
      <c r="T8" s="165">
        <f t="shared" ref="T8:T10" si="8">R8*S8</f>
        <v>0</v>
      </c>
    </row>
    <row r="9" spans="1:38" ht="31.2" customHeight="1" thickBot="1" x14ac:dyDescent="0.35">
      <c r="C9" s="161" t="s">
        <v>80</v>
      </c>
      <c r="D9" s="419" t="s">
        <v>65</v>
      </c>
      <c r="E9" s="420"/>
      <c r="F9" s="15"/>
      <c r="G9" s="164">
        <v>0.06</v>
      </c>
      <c r="H9" s="165">
        <f t="shared" si="4"/>
        <v>0</v>
      </c>
      <c r="I9" s="15"/>
      <c r="J9" s="164">
        <v>0.05</v>
      </c>
      <c r="K9" s="165">
        <f t="shared" si="5"/>
        <v>0</v>
      </c>
      <c r="L9" s="15"/>
      <c r="M9" s="89">
        <v>0.04</v>
      </c>
      <c r="N9" s="165">
        <f t="shared" si="6"/>
        <v>0</v>
      </c>
      <c r="O9" s="15"/>
      <c r="P9" s="164">
        <v>0.03</v>
      </c>
      <c r="Q9" s="165">
        <f t="shared" si="7"/>
        <v>0</v>
      </c>
      <c r="R9" s="15"/>
      <c r="S9" s="164">
        <v>0.02</v>
      </c>
      <c r="T9" s="165">
        <f t="shared" si="8"/>
        <v>0</v>
      </c>
    </row>
    <row r="10" spans="1:38" ht="52.8" customHeight="1" thickBot="1" x14ac:dyDescent="0.35">
      <c r="C10" s="166" t="s">
        <v>81</v>
      </c>
      <c r="D10" s="419" t="s">
        <v>212</v>
      </c>
      <c r="E10" s="420"/>
      <c r="F10" s="15"/>
      <c r="G10" s="164">
        <v>0.06</v>
      </c>
      <c r="H10" s="165">
        <f t="shared" si="4"/>
        <v>0</v>
      </c>
      <c r="I10" s="15"/>
      <c r="J10" s="164">
        <v>0.05</v>
      </c>
      <c r="K10" s="165">
        <f t="shared" si="5"/>
        <v>0</v>
      </c>
      <c r="L10" s="15"/>
      <c r="M10" s="89">
        <v>0.04</v>
      </c>
      <c r="N10" s="165">
        <f t="shared" si="6"/>
        <v>0</v>
      </c>
      <c r="O10" s="15"/>
      <c r="P10" s="164">
        <v>0.03</v>
      </c>
      <c r="Q10" s="165">
        <f t="shared" si="7"/>
        <v>0</v>
      </c>
      <c r="R10" s="15"/>
      <c r="S10" s="164">
        <v>0.02</v>
      </c>
      <c r="T10" s="165">
        <f t="shared" si="8"/>
        <v>0</v>
      </c>
    </row>
    <row r="11" spans="1:38" ht="52.8" customHeight="1" x14ac:dyDescent="0.3">
      <c r="B11" s="408" t="s">
        <v>190</v>
      </c>
      <c r="C11" s="167" t="s">
        <v>82</v>
      </c>
      <c r="D11" s="168" t="s">
        <v>66</v>
      </c>
      <c r="E11" s="169" t="s">
        <v>185</v>
      </c>
      <c r="F11" s="90"/>
      <c r="G11" s="170"/>
      <c r="H11" s="165"/>
      <c r="I11" s="90"/>
      <c r="J11" s="170"/>
      <c r="K11" s="165"/>
      <c r="L11" s="90"/>
      <c r="M11" s="89"/>
      <c r="N11" s="165"/>
      <c r="O11" s="90"/>
      <c r="P11" s="170"/>
      <c r="Q11" s="165"/>
      <c r="R11" s="90"/>
      <c r="S11" s="170"/>
      <c r="T11" s="165"/>
    </row>
    <row r="12" spans="1:38" ht="24" customHeight="1" x14ac:dyDescent="0.3">
      <c r="B12" s="409"/>
      <c r="C12" s="171" t="s">
        <v>125</v>
      </c>
      <c r="D12" s="421" t="s">
        <v>115</v>
      </c>
      <c r="E12" s="422"/>
      <c r="F12" s="91"/>
      <c r="G12" s="170"/>
      <c r="H12" s="165"/>
      <c r="I12" s="91"/>
      <c r="J12" s="170"/>
      <c r="K12" s="165"/>
      <c r="L12" s="91"/>
      <c r="M12" s="92"/>
      <c r="N12" s="165"/>
      <c r="O12" s="91"/>
      <c r="P12" s="170"/>
      <c r="Q12" s="165"/>
      <c r="R12" s="91"/>
      <c r="S12" s="170"/>
      <c r="T12" s="165"/>
    </row>
    <row r="13" spans="1:38" ht="23.4" customHeight="1" x14ac:dyDescent="0.3">
      <c r="B13" s="409"/>
      <c r="C13" s="172" t="s">
        <v>116</v>
      </c>
      <c r="D13" s="173" t="s">
        <v>117</v>
      </c>
      <c r="E13" s="174">
        <v>0.01</v>
      </c>
      <c r="F13" s="15"/>
      <c r="G13" s="89">
        <f>E13/4</f>
        <v>2.5000000000000001E-3</v>
      </c>
      <c r="H13" s="165">
        <f>F13*G13</f>
        <v>0</v>
      </c>
      <c r="I13" s="15"/>
      <c r="J13" s="89">
        <v>2.5000000000000001E-3</v>
      </c>
      <c r="K13" s="165">
        <f>I13*J13</f>
        <v>0</v>
      </c>
      <c r="L13" s="15"/>
      <c r="M13" s="89">
        <v>2.5000000000000001E-3</v>
      </c>
      <c r="N13" s="165">
        <f>L13*M13</f>
        <v>0</v>
      </c>
      <c r="O13" s="15"/>
      <c r="P13" s="89">
        <v>2.5000000000000001E-3</v>
      </c>
      <c r="Q13" s="165">
        <f>O13*P13</f>
        <v>0</v>
      </c>
      <c r="R13" s="15"/>
      <c r="S13" s="89">
        <v>2.5000000000000001E-3</v>
      </c>
      <c r="T13" s="165">
        <f>R13*S13</f>
        <v>0</v>
      </c>
    </row>
    <row r="14" spans="1:38" ht="23.4" customHeight="1" x14ac:dyDescent="0.3">
      <c r="B14" s="409"/>
      <c r="C14" s="172" t="s">
        <v>118</v>
      </c>
      <c r="D14" s="173" t="s">
        <v>119</v>
      </c>
      <c r="E14" s="174">
        <v>0.02</v>
      </c>
      <c r="F14" s="15"/>
      <c r="G14" s="89">
        <f>E14/4</f>
        <v>5.0000000000000001E-3</v>
      </c>
      <c r="H14" s="165">
        <f>F14*G14</f>
        <v>0</v>
      </c>
      <c r="I14" s="15"/>
      <c r="J14" s="89">
        <v>5.0000000000000001E-3</v>
      </c>
      <c r="K14" s="165">
        <f>I14*J14</f>
        <v>0</v>
      </c>
      <c r="L14" s="15"/>
      <c r="M14" s="89">
        <v>5.0000000000000001E-3</v>
      </c>
      <c r="N14" s="165">
        <f>L14*M14</f>
        <v>0</v>
      </c>
      <c r="O14" s="15"/>
      <c r="P14" s="89">
        <v>5.0000000000000001E-3</v>
      </c>
      <c r="Q14" s="165">
        <f>O14*P14</f>
        <v>0</v>
      </c>
      <c r="R14" s="15"/>
      <c r="S14" s="89">
        <v>5.0000000000000001E-3</v>
      </c>
      <c r="T14" s="165">
        <f>R14*S14</f>
        <v>0</v>
      </c>
    </row>
    <row r="15" spans="1:38" x14ac:dyDescent="0.3">
      <c r="B15" s="409"/>
      <c r="C15" s="171" t="s">
        <v>126</v>
      </c>
      <c r="D15" s="175" t="s">
        <v>120</v>
      </c>
      <c r="E15" s="176"/>
      <c r="F15" s="98"/>
      <c r="G15" s="170"/>
      <c r="H15" s="165"/>
      <c r="I15" s="98"/>
      <c r="J15" s="170"/>
      <c r="K15" s="165"/>
      <c r="L15" s="98"/>
      <c r="M15" s="93"/>
      <c r="N15" s="165"/>
      <c r="O15" s="98"/>
      <c r="P15" s="170"/>
      <c r="Q15" s="165"/>
      <c r="R15" s="98"/>
      <c r="S15" s="170"/>
      <c r="T15" s="165"/>
    </row>
    <row r="16" spans="1:38" ht="24" customHeight="1" x14ac:dyDescent="0.3">
      <c r="B16" s="409"/>
      <c r="C16" s="172" t="s">
        <v>116</v>
      </c>
      <c r="D16" s="173" t="s">
        <v>117</v>
      </c>
      <c r="E16" s="177">
        <v>0.02</v>
      </c>
      <c r="F16" s="16"/>
      <c r="G16" s="89">
        <f>E16/4</f>
        <v>5.0000000000000001E-3</v>
      </c>
      <c r="H16" s="165">
        <f>F16*G16</f>
        <v>0</v>
      </c>
      <c r="I16" s="16"/>
      <c r="J16" s="89">
        <v>5.0000000000000001E-3</v>
      </c>
      <c r="K16" s="165">
        <f>I16*J16</f>
        <v>0</v>
      </c>
      <c r="L16" s="16"/>
      <c r="M16" s="94">
        <v>5.0000000000000001E-3</v>
      </c>
      <c r="N16" s="165">
        <f>L16*M16</f>
        <v>0</v>
      </c>
      <c r="O16" s="16"/>
      <c r="P16" s="89">
        <v>5.0000000000000001E-3</v>
      </c>
      <c r="Q16" s="165">
        <f>O16*P16</f>
        <v>0</v>
      </c>
      <c r="R16" s="16"/>
      <c r="S16" s="89">
        <v>5.0000000000000001E-3</v>
      </c>
      <c r="T16" s="165">
        <f>R16*S16</f>
        <v>0</v>
      </c>
    </row>
    <row r="17" spans="2:20" ht="24" customHeight="1" x14ac:dyDescent="0.3">
      <c r="B17" s="409"/>
      <c r="C17" s="172" t="s">
        <v>118</v>
      </c>
      <c r="D17" s="173" t="s">
        <v>119</v>
      </c>
      <c r="E17" s="177">
        <v>0.04</v>
      </c>
      <c r="F17" s="16"/>
      <c r="G17" s="89">
        <f>E17/4</f>
        <v>0.01</v>
      </c>
      <c r="H17" s="165">
        <f>F17*G17</f>
        <v>0</v>
      </c>
      <c r="I17" s="16"/>
      <c r="J17" s="89">
        <v>0.01</v>
      </c>
      <c r="K17" s="165">
        <f>I17*J17</f>
        <v>0</v>
      </c>
      <c r="L17" s="16"/>
      <c r="M17" s="94">
        <v>0.01</v>
      </c>
      <c r="N17" s="165">
        <f>L17*M17</f>
        <v>0</v>
      </c>
      <c r="O17" s="16"/>
      <c r="P17" s="89">
        <v>0.01</v>
      </c>
      <c r="Q17" s="165">
        <f>O17*P17</f>
        <v>0</v>
      </c>
      <c r="R17" s="16"/>
      <c r="S17" s="89">
        <v>0.01</v>
      </c>
      <c r="T17" s="165">
        <f>R17*S17</f>
        <v>0</v>
      </c>
    </row>
    <row r="18" spans="2:20" x14ac:dyDescent="0.3">
      <c r="B18" s="409"/>
      <c r="C18" s="171" t="s">
        <v>127</v>
      </c>
      <c r="D18" s="175" t="s">
        <v>121</v>
      </c>
      <c r="E18" s="177"/>
      <c r="F18" s="99"/>
      <c r="G18" s="170"/>
      <c r="H18" s="165"/>
      <c r="I18" s="99"/>
      <c r="J18" s="170"/>
      <c r="K18" s="165"/>
      <c r="L18" s="99"/>
      <c r="M18" s="95"/>
      <c r="N18" s="165"/>
      <c r="O18" s="99"/>
      <c r="P18" s="170"/>
      <c r="Q18" s="165"/>
      <c r="R18" s="99"/>
      <c r="S18" s="170"/>
      <c r="T18" s="165"/>
    </row>
    <row r="19" spans="2:20" ht="46.8" x14ac:dyDescent="0.3">
      <c r="B19" s="409"/>
      <c r="C19" s="172" t="s">
        <v>116</v>
      </c>
      <c r="D19" s="173" t="s">
        <v>122</v>
      </c>
      <c r="E19" s="177">
        <v>0.02</v>
      </c>
      <c r="F19" s="16"/>
      <c r="G19" s="89">
        <f>E19/4</f>
        <v>5.0000000000000001E-3</v>
      </c>
      <c r="H19" s="165">
        <f>F19*G19</f>
        <v>0</v>
      </c>
      <c r="I19" s="16"/>
      <c r="J19" s="89">
        <v>5.0000000000000001E-3</v>
      </c>
      <c r="K19" s="165">
        <f>I19*J19</f>
        <v>0</v>
      </c>
      <c r="L19" s="16"/>
      <c r="M19" s="94">
        <v>5.0000000000000001E-3</v>
      </c>
      <c r="N19" s="165">
        <f>L19*M19</f>
        <v>0</v>
      </c>
      <c r="O19" s="16"/>
      <c r="P19" s="89">
        <v>5.0000000000000001E-3</v>
      </c>
      <c r="Q19" s="165">
        <f>O19*P19</f>
        <v>0</v>
      </c>
      <c r="R19" s="16"/>
      <c r="S19" s="89">
        <v>5.0000000000000001E-3</v>
      </c>
      <c r="T19" s="165">
        <f>R19*S19</f>
        <v>0</v>
      </c>
    </row>
    <row r="20" spans="2:20" ht="27.6" customHeight="1" x14ac:dyDescent="0.3">
      <c r="B20" s="409"/>
      <c r="C20" s="172" t="s">
        <v>118</v>
      </c>
      <c r="D20" s="173" t="s">
        <v>123</v>
      </c>
      <c r="E20" s="177">
        <v>0.04</v>
      </c>
      <c r="F20" s="16"/>
      <c r="G20" s="89">
        <f>E20/4</f>
        <v>0.01</v>
      </c>
      <c r="H20" s="165">
        <f>F20*G20</f>
        <v>0</v>
      </c>
      <c r="I20" s="16"/>
      <c r="J20" s="89">
        <v>0.01</v>
      </c>
      <c r="K20" s="165">
        <f>I20*J20</f>
        <v>0</v>
      </c>
      <c r="L20" s="16"/>
      <c r="M20" s="94">
        <v>0.01</v>
      </c>
      <c r="N20" s="165">
        <f>L20*M20</f>
        <v>0</v>
      </c>
      <c r="O20" s="16"/>
      <c r="P20" s="89">
        <v>0.01</v>
      </c>
      <c r="Q20" s="165">
        <f>O20*P20</f>
        <v>0</v>
      </c>
      <c r="R20" s="16"/>
      <c r="S20" s="89">
        <v>0.01</v>
      </c>
      <c r="T20" s="165">
        <f>R20*S20</f>
        <v>0</v>
      </c>
    </row>
    <row r="21" spans="2:20" ht="34.799999999999997" customHeight="1" thickBot="1" x14ac:dyDescent="0.35">
      <c r="B21" s="409"/>
      <c r="C21" s="178" t="s">
        <v>128</v>
      </c>
      <c r="D21" s="179" t="s">
        <v>124</v>
      </c>
      <c r="E21" s="180">
        <v>0</v>
      </c>
      <c r="F21" s="17"/>
      <c r="G21" s="89">
        <f>E21/4</f>
        <v>0</v>
      </c>
      <c r="H21" s="165">
        <f>F21*G21</f>
        <v>0</v>
      </c>
      <c r="I21" s="17"/>
      <c r="J21" s="89">
        <v>0</v>
      </c>
      <c r="K21" s="165">
        <f>I21*J21</f>
        <v>0</v>
      </c>
      <c r="L21" s="17"/>
      <c r="M21" s="96">
        <v>0</v>
      </c>
      <c r="N21" s="165">
        <f>L21*M21</f>
        <v>0</v>
      </c>
      <c r="O21" s="17"/>
      <c r="P21" s="89">
        <v>0</v>
      </c>
      <c r="Q21" s="165">
        <f>O21*P21</f>
        <v>0</v>
      </c>
      <c r="R21" s="17"/>
      <c r="S21" s="89">
        <v>0</v>
      </c>
      <c r="T21" s="165">
        <f>R21*S21</f>
        <v>0</v>
      </c>
    </row>
    <row r="22" spans="2:20" ht="31.2" customHeight="1" x14ac:dyDescent="0.3">
      <c r="B22" s="409"/>
      <c r="C22" s="167" t="s">
        <v>83</v>
      </c>
      <c r="D22" s="423" t="s">
        <v>67</v>
      </c>
      <c r="E22" s="424"/>
      <c r="F22" s="90"/>
      <c r="G22" s="170"/>
      <c r="H22" s="165"/>
      <c r="I22" s="90"/>
      <c r="J22" s="170"/>
      <c r="K22" s="165"/>
      <c r="L22" s="90"/>
      <c r="M22" s="89"/>
      <c r="N22" s="165"/>
      <c r="O22" s="90"/>
      <c r="P22" s="170"/>
      <c r="Q22" s="165"/>
      <c r="R22" s="90"/>
      <c r="S22" s="170"/>
      <c r="T22" s="165"/>
    </row>
    <row r="23" spans="2:20" ht="46.8" x14ac:dyDescent="0.3">
      <c r="B23" s="409"/>
      <c r="C23" s="172" t="s">
        <v>129</v>
      </c>
      <c r="D23" s="173" t="s">
        <v>130</v>
      </c>
      <c r="E23" s="177">
        <v>0.02</v>
      </c>
      <c r="F23" s="16"/>
      <c r="G23" s="89">
        <f>E23/4</f>
        <v>5.0000000000000001E-3</v>
      </c>
      <c r="H23" s="165">
        <f t="shared" ref="H23:H31" si="9">F23*G23</f>
        <v>0</v>
      </c>
      <c r="I23" s="16"/>
      <c r="J23" s="89">
        <v>5.0000000000000001E-3</v>
      </c>
      <c r="K23" s="165">
        <f t="shared" ref="K23:K31" si="10">I23*J23</f>
        <v>0</v>
      </c>
      <c r="L23" s="16"/>
      <c r="M23" s="94">
        <v>5.0000000000000001E-3</v>
      </c>
      <c r="N23" s="165">
        <f t="shared" ref="N23:N31" si="11">L23*M23</f>
        <v>0</v>
      </c>
      <c r="O23" s="16"/>
      <c r="P23" s="89">
        <v>5.0000000000000001E-3</v>
      </c>
      <c r="Q23" s="165">
        <f t="shared" ref="Q23:Q31" si="12">O23*P23</f>
        <v>0</v>
      </c>
      <c r="R23" s="16"/>
      <c r="S23" s="89">
        <v>5.0000000000000001E-3</v>
      </c>
      <c r="T23" s="165">
        <f t="shared" ref="T23:T31" si="13">R23*S23</f>
        <v>0</v>
      </c>
    </row>
    <row r="24" spans="2:20" ht="25.2" customHeight="1" x14ac:dyDescent="0.3">
      <c r="B24" s="409"/>
      <c r="C24" s="172" t="s">
        <v>134</v>
      </c>
      <c r="D24" s="173" t="s">
        <v>131</v>
      </c>
      <c r="E24" s="177">
        <v>0.02</v>
      </c>
      <c r="F24" s="16"/>
      <c r="G24" s="89">
        <f>E24/4</f>
        <v>5.0000000000000001E-3</v>
      </c>
      <c r="H24" s="165">
        <f t="shared" si="9"/>
        <v>0</v>
      </c>
      <c r="I24" s="16"/>
      <c r="J24" s="89">
        <v>5.0000000000000001E-3</v>
      </c>
      <c r="K24" s="165">
        <f t="shared" si="10"/>
        <v>0</v>
      </c>
      <c r="L24" s="16"/>
      <c r="M24" s="94">
        <v>5.0000000000000001E-3</v>
      </c>
      <c r="N24" s="165">
        <f t="shared" si="11"/>
        <v>0</v>
      </c>
      <c r="O24" s="16"/>
      <c r="P24" s="89">
        <v>5.0000000000000001E-3</v>
      </c>
      <c r="Q24" s="165">
        <f t="shared" si="12"/>
        <v>0</v>
      </c>
      <c r="R24" s="16"/>
      <c r="S24" s="89">
        <v>5.0000000000000001E-3</v>
      </c>
      <c r="T24" s="165">
        <f t="shared" si="13"/>
        <v>0</v>
      </c>
    </row>
    <row r="25" spans="2:20" ht="25.2" customHeight="1" x14ac:dyDescent="0.3">
      <c r="B25" s="409"/>
      <c r="C25" s="172" t="s">
        <v>135</v>
      </c>
      <c r="D25" s="173" t="s">
        <v>132</v>
      </c>
      <c r="E25" s="177">
        <v>0.05</v>
      </c>
      <c r="F25" s="16"/>
      <c r="G25" s="89">
        <f>E25/4</f>
        <v>1.2500000000000001E-2</v>
      </c>
      <c r="H25" s="165">
        <f t="shared" si="9"/>
        <v>0</v>
      </c>
      <c r="I25" s="16"/>
      <c r="J25" s="89">
        <v>1.2500000000000001E-2</v>
      </c>
      <c r="K25" s="165">
        <f t="shared" si="10"/>
        <v>0</v>
      </c>
      <c r="L25" s="16"/>
      <c r="M25" s="94">
        <v>1.2500000000000001E-2</v>
      </c>
      <c r="N25" s="165">
        <f t="shared" si="11"/>
        <v>0</v>
      </c>
      <c r="O25" s="16"/>
      <c r="P25" s="89">
        <v>1.2500000000000001E-2</v>
      </c>
      <c r="Q25" s="165">
        <f t="shared" si="12"/>
        <v>0</v>
      </c>
      <c r="R25" s="16"/>
      <c r="S25" s="89">
        <v>1.2500000000000001E-2</v>
      </c>
      <c r="T25" s="165">
        <f t="shared" si="13"/>
        <v>0</v>
      </c>
    </row>
    <row r="26" spans="2:20" ht="31.8" thickBot="1" x14ac:dyDescent="0.35">
      <c r="B26" s="410"/>
      <c r="C26" s="178" t="s">
        <v>136</v>
      </c>
      <c r="D26" s="181" t="s">
        <v>133</v>
      </c>
      <c r="E26" s="182">
        <v>0.1</v>
      </c>
      <c r="F26" s="16"/>
      <c r="G26" s="89">
        <f>E26/4</f>
        <v>2.5000000000000001E-2</v>
      </c>
      <c r="H26" s="165">
        <f t="shared" si="9"/>
        <v>0</v>
      </c>
      <c r="I26" s="16"/>
      <c r="J26" s="89">
        <v>2.5000000000000001E-2</v>
      </c>
      <c r="K26" s="165">
        <f t="shared" si="10"/>
        <v>0</v>
      </c>
      <c r="L26" s="16"/>
      <c r="M26" s="94">
        <v>2.5000000000000001E-2</v>
      </c>
      <c r="N26" s="165">
        <f t="shared" si="11"/>
        <v>0</v>
      </c>
      <c r="O26" s="16"/>
      <c r="P26" s="89">
        <v>2.5000000000000001E-2</v>
      </c>
      <c r="Q26" s="165">
        <f t="shared" si="12"/>
        <v>0</v>
      </c>
      <c r="R26" s="16"/>
      <c r="S26" s="89">
        <v>2.5000000000000001E-2</v>
      </c>
      <c r="T26" s="165">
        <f t="shared" si="13"/>
        <v>0</v>
      </c>
    </row>
    <row r="27" spans="2:20" ht="47.4" customHeight="1" thickBot="1" x14ac:dyDescent="0.35">
      <c r="C27" s="161" t="s">
        <v>74</v>
      </c>
      <c r="D27" s="419" t="s">
        <v>68</v>
      </c>
      <c r="E27" s="420"/>
      <c r="F27" s="15"/>
      <c r="G27" s="164">
        <v>0.01</v>
      </c>
      <c r="H27" s="165">
        <f t="shared" si="9"/>
        <v>0</v>
      </c>
      <c r="I27" s="15"/>
      <c r="J27" s="164">
        <v>0.01</v>
      </c>
      <c r="K27" s="165">
        <f t="shared" si="10"/>
        <v>0</v>
      </c>
      <c r="L27" s="15"/>
      <c r="M27" s="89">
        <v>0.01</v>
      </c>
      <c r="N27" s="165">
        <f t="shared" si="11"/>
        <v>0</v>
      </c>
      <c r="O27" s="15"/>
      <c r="P27" s="164">
        <v>0.01</v>
      </c>
      <c r="Q27" s="165">
        <f t="shared" si="12"/>
        <v>0</v>
      </c>
      <c r="R27" s="15"/>
      <c r="S27" s="164">
        <v>0.01</v>
      </c>
      <c r="T27" s="165">
        <f t="shared" si="13"/>
        <v>0</v>
      </c>
    </row>
    <row r="28" spans="2:20" ht="46.8" customHeight="1" x14ac:dyDescent="0.3">
      <c r="C28" s="183" t="s">
        <v>75</v>
      </c>
      <c r="D28" s="442" t="s">
        <v>69</v>
      </c>
      <c r="E28" s="443"/>
      <c r="F28" s="15"/>
      <c r="G28" s="164">
        <v>0.06</v>
      </c>
      <c r="H28" s="165">
        <f t="shared" si="9"/>
        <v>0</v>
      </c>
      <c r="I28" s="15"/>
      <c r="J28" s="164">
        <v>0.05</v>
      </c>
      <c r="K28" s="165">
        <f t="shared" si="10"/>
        <v>0</v>
      </c>
      <c r="L28" s="15"/>
      <c r="M28" s="89">
        <v>0.04</v>
      </c>
      <c r="N28" s="165">
        <f t="shared" si="11"/>
        <v>0</v>
      </c>
      <c r="O28" s="15"/>
      <c r="P28" s="164">
        <v>0.03</v>
      </c>
      <c r="Q28" s="165">
        <f t="shared" si="12"/>
        <v>0</v>
      </c>
      <c r="R28" s="15"/>
      <c r="S28" s="164">
        <v>0.02</v>
      </c>
      <c r="T28" s="165">
        <f t="shared" si="13"/>
        <v>0</v>
      </c>
    </row>
    <row r="29" spans="2:20" ht="46.8" customHeight="1" x14ac:dyDescent="0.3">
      <c r="C29" s="172" t="s">
        <v>71</v>
      </c>
      <c r="D29" s="444" t="s">
        <v>70</v>
      </c>
      <c r="E29" s="445"/>
      <c r="F29" s="15"/>
      <c r="G29" s="164">
        <v>0.06</v>
      </c>
      <c r="H29" s="165">
        <f t="shared" si="9"/>
        <v>0</v>
      </c>
      <c r="I29" s="15"/>
      <c r="J29" s="164">
        <v>0.05</v>
      </c>
      <c r="K29" s="165">
        <f t="shared" si="10"/>
        <v>0</v>
      </c>
      <c r="L29" s="15"/>
      <c r="M29" s="89">
        <v>0.04</v>
      </c>
      <c r="N29" s="165">
        <f t="shared" si="11"/>
        <v>0</v>
      </c>
      <c r="O29" s="15"/>
      <c r="P29" s="164">
        <v>0.03</v>
      </c>
      <c r="Q29" s="165">
        <f t="shared" si="12"/>
        <v>0</v>
      </c>
      <c r="R29" s="15"/>
      <c r="S29" s="164">
        <v>0.02</v>
      </c>
      <c r="T29" s="165">
        <f t="shared" si="13"/>
        <v>0</v>
      </c>
    </row>
    <row r="30" spans="2:20" ht="46.8" customHeight="1" x14ac:dyDescent="0.3">
      <c r="C30" s="172" t="s">
        <v>73</v>
      </c>
      <c r="D30" s="444" t="s">
        <v>72</v>
      </c>
      <c r="E30" s="445"/>
      <c r="F30" s="15"/>
      <c r="G30" s="164">
        <v>0.01</v>
      </c>
      <c r="H30" s="165">
        <f t="shared" si="9"/>
        <v>0</v>
      </c>
      <c r="I30" s="15"/>
      <c r="J30" s="164">
        <v>0.01</v>
      </c>
      <c r="K30" s="165">
        <f t="shared" si="10"/>
        <v>0</v>
      </c>
      <c r="L30" s="15"/>
      <c r="M30" s="89">
        <v>0.01</v>
      </c>
      <c r="N30" s="165">
        <f t="shared" si="11"/>
        <v>0</v>
      </c>
      <c r="O30" s="15"/>
      <c r="P30" s="164">
        <v>0.01</v>
      </c>
      <c r="Q30" s="165">
        <f t="shared" si="12"/>
        <v>0</v>
      </c>
      <c r="R30" s="15"/>
      <c r="S30" s="164">
        <v>0.01</v>
      </c>
      <c r="T30" s="165">
        <f t="shared" si="13"/>
        <v>0</v>
      </c>
    </row>
    <row r="31" spans="2:20" ht="94.2" customHeight="1" thickBot="1" x14ac:dyDescent="0.35">
      <c r="C31" s="178" t="s">
        <v>77</v>
      </c>
      <c r="D31" s="446" t="s">
        <v>76</v>
      </c>
      <c r="E31" s="447"/>
      <c r="F31" s="18"/>
      <c r="G31" s="184">
        <v>0.06</v>
      </c>
      <c r="H31" s="185">
        <f t="shared" si="9"/>
        <v>0</v>
      </c>
      <c r="I31" s="18"/>
      <c r="J31" s="184">
        <v>0.05</v>
      </c>
      <c r="K31" s="185">
        <f t="shared" si="10"/>
        <v>0</v>
      </c>
      <c r="L31" s="18"/>
      <c r="M31" s="97">
        <v>0.04</v>
      </c>
      <c r="N31" s="185">
        <f t="shared" si="11"/>
        <v>0</v>
      </c>
      <c r="O31" s="18"/>
      <c r="P31" s="184">
        <v>0.03</v>
      </c>
      <c r="Q31" s="185">
        <f t="shared" si="12"/>
        <v>0</v>
      </c>
      <c r="R31" s="18"/>
      <c r="S31" s="184">
        <v>0.02</v>
      </c>
      <c r="T31" s="185">
        <f t="shared" si="13"/>
        <v>0</v>
      </c>
    </row>
    <row r="32" spans="2:20" s="145" customFormat="1" x14ac:dyDescent="0.3">
      <c r="B32" s="146"/>
      <c r="D32" s="147"/>
      <c r="E32" s="146"/>
      <c r="F32" s="186"/>
      <c r="G32" s="187"/>
      <c r="H32" s="148"/>
      <c r="I32" s="186"/>
      <c r="J32" s="187"/>
      <c r="K32" s="148"/>
      <c r="L32" s="186"/>
      <c r="M32" s="100"/>
      <c r="N32" s="148"/>
      <c r="O32" s="186"/>
      <c r="P32" s="187"/>
      <c r="Q32" s="148"/>
      <c r="R32" s="186"/>
      <c r="S32" s="187"/>
      <c r="T32" s="148"/>
    </row>
    <row r="33" spans="1:41" s="188" customFormat="1" x14ac:dyDescent="0.3">
      <c r="B33" s="189"/>
      <c r="D33" s="190"/>
      <c r="E33" s="189"/>
      <c r="F33" s="191"/>
      <c r="G33" s="192"/>
      <c r="H33" s="193"/>
      <c r="I33" s="191"/>
      <c r="J33" s="192"/>
      <c r="K33" s="193"/>
      <c r="L33" s="191"/>
      <c r="M33" s="144"/>
      <c r="N33" s="193"/>
      <c r="O33" s="191"/>
      <c r="P33" s="192"/>
      <c r="Q33" s="193"/>
      <c r="R33" s="191"/>
      <c r="S33" s="192"/>
      <c r="T33" s="193"/>
    </row>
    <row r="34" spans="1:41" s="145" customFormat="1" ht="16.2" thickBot="1" x14ac:dyDescent="0.35">
      <c r="B34" s="146"/>
      <c r="D34" s="147"/>
      <c r="E34" s="146"/>
      <c r="F34" s="19"/>
      <c r="H34" s="148"/>
      <c r="I34" s="148"/>
      <c r="J34" s="148"/>
      <c r="K34" s="148"/>
      <c r="L34" s="19"/>
      <c r="N34" s="148"/>
      <c r="O34" s="19"/>
      <c r="P34" s="19"/>
      <c r="Q34" s="148"/>
      <c r="R34" s="19"/>
      <c r="T34" s="148"/>
      <c r="U34" s="19"/>
      <c r="W34" s="148"/>
      <c r="Z34" s="149" t="s">
        <v>155</v>
      </c>
    </row>
    <row r="35" spans="1:41" s="145" customFormat="1" ht="43.8" customHeight="1" thickBot="1" x14ac:dyDescent="0.35">
      <c r="B35" s="146"/>
      <c r="D35" s="147"/>
      <c r="E35" s="194" t="s">
        <v>184</v>
      </c>
      <c r="F35" s="434">
        <f>F37*90/100</f>
        <v>0</v>
      </c>
      <c r="G35" s="435"/>
      <c r="H35" s="436"/>
      <c r="I35" s="434">
        <f>I37*90/100</f>
        <v>0</v>
      </c>
      <c r="J35" s="435"/>
      <c r="K35" s="435"/>
      <c r="L35" s="436"/>
      <c r="M35" s="434">
        <f>M37*90/100</f>
        <v>0</v>
      </c>
      <c r="N35" s="435"/>
      <c r="O35" s="435"/>
      <c r="P35" s="436"/>
      <c r="Q35" s="434">
        <f>Q37*90/100</f>
        <v>0</v>
      </c>
      <c r="R35" s="435"/>
      <c r="S35" s="435"/>
      <c r="T35" s="436"/>
      <c r="U35" s="434">
        <f>U37*90/100</f>
        <v>0</v>
      </c>
      <c r="V35" s="435"/>
      <c r="W35" s="435"/>
      <c r="X35" s="436"/>
      <c r="Y35" s="142"/>
      <c r="Z35" s="152">
        <f>SUM(F35:X35)</f>
        <v>0</v>
      </c>
      <c r="AA35" s="149" t="s">
        <v>201</v>
      </c>
    </row>
    <row r="36" spans="1:41" s="145" customFormat="1" ht="13.8" customHeight="1" thickBot="1" x14ac:dyDescent="0.35">
      <c r="B36" s="146"/>
      <c r="D36" s="147"/>
      <c r="E36" s="146"/>
      <c r="F36" s="19"/>
      <c r="H36" s="148"/>
      <c r="I36" s="148"/>
      <c r="J36" s="19"/>
      <c r="L36" s="148"/>
      <c r="M36" s="148"/>
      <c r="N36" s="19"/>
      <c r="P36" s="148"/>
      <c r="Q36" s="148"/>
      <c r="R36" s="19"/>
      <c r="T36" s="148"/>
      <c r="U36" s="148"/>
      <c r="V36" s="19"/>
      <c r="X36" s="148"/>
      <c r="Y36" s="148"/>
      <c r="Z36" s="149"/>
      <c r="AA36" s="149"/>
    </row>
    <row r="37" spans="1:41" ht="72" customHeight="1" thickBot="1" x14ac:dyDescent="0.35">
      <c r="B37" s="150" t="str">
        <f>"5/ (2) - Ç"</f>
        <v>5/ (2) - Ç</v>
      </c>
      <c r="C37" s="440" t="s">
        <v>186</v>
      </c>
      <c r="D37" s="441"/>
      <c r="E37" s="195" t="s">
        <v>155</v>
      </c>
      <c r="F37" s="439">
        <f>SUM(H40:H50)</f>
        <v>0</v>
      </c>
      <c r="G37" s="437"/>
      <c r="H37" s="438"/>
      <c r="I37" s="437">
        <f>SUM(L40:L50)</f>
        <v>0</v>
      </c>
      <c r="J37" s="437"/>
      <c r="K37" s="437"/>
      <c r="L37" s="438"/>
      <c r="M37" s="439">
        <f>SUM(P40:P50)</f>
        <v>0</v>
      </c>
      <c r="N37" s="437"/>
      <c r="O37" s="437"/>
      <c r="P37" s="438"/>
      <c r="Q37" s="439">
        <f>SUM(T40:T50)</f>
        <v>0</v>
      </c>
      <c r="R37" s="437"/>
      <c r="S37" s="437"/>
      <c r="T37" s="438"/>
      <c r="U37" s="439">
        <f>SUM(X40:X50)</f>
        <v>0</v>
      </c>
      <c r="V37" s="437"/>
      <c r="W37" s="437"/>
      <c r="X37" s="438"/>
      <c r="Y37" s="143"/>
      <c r="Z37" s="152">
        <f>SUM(F37:X37)</f>
        <v>0</v>
      </c>
      <c r="AA37" s="149"/>
      <c r="AL37" s="145"/>
      <c r="AM37" s="145"/>
      <c r="AN37" s="145"/>
      <c r="AO37" s="145"/>
    </row>
    <row r="38" spans="1:41" s="156" customFormat="1" ht="33" customHeight="1" x14ac:dyDescent="0.3">
      <c r="A38" s="154"/>
      <c r="B38" s="155"/>
      <c r="C38" s="429" t="s">
        <v>138</v>
      </c>
      <c r="D38" s="448" t="s">
        <v>139</v>
      </c>
      <c r="E38" s="429" t="s">
        <v>211</v>
      </c>
      <c r="F38" s="431">
        <v>2018</v>
      </c>
      <c r="G38" s="432"/>
      <c r="H38" s="433"/>
      <c r="I38" s="450" t="s">
        <v>211</v>
      </c>
      <c r="J38" s="431">
        <v>2019</v>
      </c>
      <c r="K38" s="432"/>
      <c r="L38" s="433"/>
      <c r="M38" s="429" t="s">
        <v>211</v>
      </c>
      <c r="N38" s="431">
        <v>2020</v>
      </c>
      <c r="O38" s="432"/>
      <c r="P38" s="433"/>
      <c r="Q38" s="429" t="s">
        <v>211</v>
      </c>
      <c r="R38" s="431">
        <v>2021</v>
      </c>
      <c r="S38" s="432"/>
      <c r="T38" s="433"/>
      <c r="U38" s="429" t="s">
        <v>211</v>
      </c>
      <c r="V38" s="431">
        <v>2022</v>
      </c>
      <c r="W38" s="432"/>
      <c r="X38" s="433"/>
      <c r="Y38" s="154"/>
      <c r="Z38" s="154"/>
      <c r="AA38" s="154"/>
      <c r="AB38" s="154"/>
      <c r="AC38" s="154"/>
      <c r="AD38" s="154"/>
      <c r="AE38" s="154"/>
      <c r="AF38" s="154"/>
      <c r="AG38" s="154"/>
      <c r="AH38" s="154"/>
      <c r="AI38" s="154"/>
      <c r="AJ38" s="154"/>
      <c r="AK38" s="154"/>
      <c r="AL38" s="154"/>
      <c r="AM38" s="154"/>
      <c r="AN38" s="154"/>
      <c r="AO38" s="154"/>
    </row>
    <row r="39" spans="1:41" s="160" customFormat="1" ht="27.6" customHeight="1" thickBot="1" x14ac:dyDescent="0.35">
      <c r="A39" s="149"/>
      <c r="B39" s="157"/>
      <c r="C39" s="430"/>
      <c r="D39" s="449"/>
      <c r="E39" s="430"/>
      <c r="F39" s="111" t="s">
        <v>141</v>
      </c>
      <c r="G39" s="196" t="s">
        <v>84</v>
      </c>
      <c r="H39" s="197" t="s">
        <v>85</v>
      </c>
      <c r="I39" s="451"/>
      <c r="J39" s="111" t="s">
        <v>141</v>
      </c>
      <c r="K39" s="196" t="s">
        <v>84</v>
      </c>
      <c r="L39" s="197" t="s">
        <v>85</v>
      </c>
      <c r="M39" s="430"/>
      <c r="N39" s="111" t="s">
        <v>141</v>
      </c>
      <c r="O39" s="112" t="s">
        <v>84</v>
      </c>
      <c r="P39" s="197" t="s">
        <v>85</v>
      </c>
      <c r="Q39" s="430"/>
      <c r="R39" s="111" t="s">
        <v>141</v>
      </c>
      <c r="S39" s="196" t="s">
        <v>84</v>
      </c>
      <c r="T39" s="197" t="s">
        <v>85</v>
      </c>
      <c r="U39" s="430"/>
      <c r="V39" s="111" t="s">
        <v>141</v>
      </c>
      <c r="W39" s="196" t="s">
        <v>84</v>
      </c>
      <c r="X39" s="197" t="s">
        <v>85</v>
      </c>
      <c r="Y39" s="198"/>
      <c r="Z39" s="149"/>
      <c r="AA39" s="149"/>
      <c r="AB39" s="149"/>
      <c r="AC39" s="149"/>
      <c r="AD39" s="149"/>
      <c r="AE39" s="149"/>
      <c r="AF39" s="149"/>
      <c r="AG39" s="149"/>
      <c r="AH39" s="149"/>
      <c r="AI39" s="149"/>
      <c r="AJ39" s="149"/>
      <c r="AK39" s="149"/>
      <c r="AL39" s="149"/>
      <c r="AM39" s="149"/>
      <c r="AN39" s="149"/>
      <c r="AO39" s="149"/>
    </row>
    <row r="40" spans="1:41" ht="69" customHeight="1" thickBot="1" x14ac:dyDescent="0.35">
      <c r="B40" s="199" t="s">
        <v>188</v>
      </c>
      <c r="C40" s="200" t="s">
        <v>78</v>
      </c>
      <c r="D40" s="201" t="s">
        <v>64</v>
      </c>
      <c r="E40" s="216" t="s">
        <v>12</v>
      </c>
      <c r="F40" s="109">
        <f>IF(E40="EVET",47000,0)</f>
        <v>0</v>
      </c>
      <c r="G40" s="202">
        <v>0.15</v>
      </c>
      <c r="H40" s="203">
        <f>F40*G40</f>
        <v>0</v>
      </c>
      <c r="I40" s="283" t="s">
        <v>12</v>
      </c>
      <c r="J40" s="109">
        <f>IF(I40="EVET",49800,0)</f>
        <v>0</v>
      </c>
      <c r="K40" s="202">
        <v>0.15</v>
      </c>
      <c r="L40" s="203">
        <f>J40*K40</f>
        <v>0</v>
      </c>
      <c r="M40" s="216" t="s">
        <v>12</v>
      </c>
      <c r="N40" s="109">
        <f>IF(M40="EVET",52900,0)</f>
        <v>0</v>
      </c>
      <c r="O40" s="110">
        <v>0.15</v>
      </c>
      <c r="P40" s="203">
        <f>N40*O40</f>
        <v>0</v>
      </c>
      <c r="Q40" s="216" t="s">
        <v>12</v>
      </c>
      <c r="R40" s="109">
        <f>IF(Q40="EVET",56200,0)</f>
        <v>0</v>
      </c>
      <c r="S40" s="202">
        <v>0.15</v>
      </c>
      <c r="T40" s="203">
        <f>R40*S40</f>
        <v>0</v>
      </c>
      <c r="U40" s="216" t="s">
        <v>12</v>
      </c>
      <c r="V40" s="109">
        <f>IF(U40="EVET",100000,0)</f>
        <v>0</v>
      </c>
      <c r="W40" s="202">
        <v>0.15</v>
      </c>
      <c r="X40" s="203">
        <f>V40*W40</f>
        <v>0</v>
      </c>
      <c r="Y40" s="148"/>
      <c r="AL40" s="145"/>
      <c r="AM40" s="145"/>
      <c r="AN40" s="145"/>
      <c r="AO40" s="145"/>
    </row>
    <row r="41" spans="1:41" ht="51.6" customHeight="1" thickBot="1" x14ac:dyDescent="0.35">
      <c r="B41" s="204" t="s">
        <v>189</v>
      </c>
      <c r="C41" s="205" t="s">
        <v>79</v>
      </c>
      <c r="D41" s="206" t="s">
        <v>137</v>
      </c>
      <c r="E41" s="217" t="s">
        <v>12</v>
      </c>
      <c r="F41" s="101">
        <f>IF(E41="EVET",94000,0)</f>
        <v>0</v>
      </c>
      <c r="G41" s="207">
        <v>0.03</v>
      </c>
      <c r="H41" s="208">
        <f t="shared" ref="H41:H42" si="14">F41*G41</f>
        <v>0</v>
      </c>
      <c r="I41" s="284" t="s">
        <v>12</v>
      </c>
      <c r="J41" s="101">
        <f>IF(I41="EVET",99600,0)</f>
        <v>0</v>
      </c>
      <c r="K41" s="207">
        <v>0.03</v>
      </c>
      <c r="L41" s="208">
        <f t="shared" ref="L41:L42" si="15">J41*K41</f>
        <v>0</v>
      </c>
      <c r="M41" s="217" t="s">
        <v>12</v>
      </c>
      <c r="N41" s="101">
        <f>IF(M41="EVET",105800,0)</f>
        <v>0</v>
      </c>
      <c r="O41" s="102">
        <v>0.03</v>
      </c>
      <c r="P41" s="208">
        <f t="shared" ref="P41:P42" si="16">N41*O41</f>
        <v>0</v>
      </c>
      <c r="Q41" s="217" t="s">
        <v>12</v>
      </c>
      <c r="R41" s="101">
        <f>IF(Q41="EVET",112400,0)</f>
        <v>0</v>
      </c>
      <c r="S41" s="207">
        <v>0.03</v>
      </c>
      <c r="T41" s="208">
        <f t="shared" ref="T41:T42" si="17">R41*S41</f>
        <v>0</v>
      </c>
      <c r="U41" s="217" t="s">
        <v>12</v>
      </c>
      <c r="V41" s="109">
        <f>IF(U41="EVET",200000,0)</f>
        <v>0</v>
      </c>
      <c r="W41" s="207">
        <v>0.03</v>
      </c>
      <c r="X41" s="208">
        <f t="shared" ref="X41:X42" si="18">V41*W41</f>
        <v>0</v>
      </c>
      <c r="Y41" s="148"/>
      <c r="AL41" s="145"/>
      <c r="AM41" s="145"/>
      <c r="AN41" s="145"/>
      <c r="AO41" s="145"/>
    </row>
    <row r="42" spans="1:41" ht="61.8" customHeight="1" thickBot="1" x14ac:dyDescent="0.35">
      <c r="B42" s="204" t="s">
        <v>187</v>
      </c>
      <c r="C42" s="205" t="s">
        <v>80</v>
      </c>
      <c r="D42" s="206" t="s">
        <v>65</v>
      </c>
      <c r="E42" s="217" t="s">
        <v>12</v>
      </c>
      <c r="F42" s="103">
        <f>IF(E42="EVET",37600,0)</f>
        <v>0</v>
      </c>
      <c r="G42" s="207">
        <v>0.15</v>
      </c>
      <c r="H42" s="208">
        <f t="shared" si="14"/>
        <v>0</v>
      </c>
      <c r="I42" s="284" t="s">
        <v>12</v>
      </c>
      <c r="J42" s="103">
        <f>IF(I42="EVET",39840,0)</f>
        <v>0</v>
      </c>
      <c r="K42" s="207">
        <v>0.15</v>
      </c>
      <c r="L42" s="208">
        <f t="shared" si="15"/>
        <v>0</v>
      </c>
      <c r="M42" s="217" t="s">
        <v>12</v>
      </c>
      <c r="N42" s="103">
        <f>IF(M42="EVET",42320,0)</f>
        <v>0</v>
      </c>
      <c r="O42" s="141">
        <v>0.15</v>
      </c>
      <c r="P42" s="208">
        <f t="shared" si="16"/>
        <v>0</v>
      </c>
      <c r="Q42" s="217" t="s">
        <v>12</v>
      </c>
      <c r="R42" s="103">
        <f>IF(Q42="EVET",44960,0)</f>
        <v>0</v>
      </c>
      <c r="S42" s="207">
        <v>0.15</v>
      </c>
      <c r="T42" s="208">
        <f t="shared" si="17"/>
        <v>0</v>
      </c>
      <c r="U42" s="217" t="s">
        <v>12</v>
      </c>
      <c r="V42" s="109">
        <f>IF(U42="EVET",80000,0)</f>
        <v>0</v>
      </c>
      <c r="W42" s="207">
        <v>0.15</v>
      </c>
      <c r="X42" s="208">
        <f t="shared" si="18"/>
        <v>0</v>
      </c>
      <c r="Y42" s="148"/>
      <c r="AL42" s="145"/>
      <c r="AM42" s="145"/>
      <c r="AN42" s="145"/>
      <c r="AO42" s="145"/>
    </row>
    <row r="43" spans="1:41" ht="78.599999999999994" customHeight="1" thickBot="1" x14ac:dyDescent="0.35">
      <c r="B43" s="209" t="s">
        <v>143</v>
      </c>
      <c r="C43" s="200" t="s">
        <v>81</v>
      </c>
      <c r="D43" s="206" t="s">
        <v>212</v>
      </c>
      <c r="E43" s="217" t="s">
        <v>12</v>
      </c>
      <c r="F43" s="15"/>
      <c r="G43" s="210">
        <v>0.15</v>
      </c>
      <c r="H43" s="208">
        <f>IF(E43="EVET",F43*G43,0)</f>
        <v>0</v>
      </c>
      <c r="I43" s="284" t="s">
        <v>12</v>
      </c>
      <c r="J43" s="15"/>
      <c r="K43" s="164">
        <v>0.15</v>
      </c>
      <c r="L43" s="208">
        <f>IF(I43="EVET",J43*K43,0)</f>
        <v>0</v>
      </c>
      <c r="M43" s="217" t="s">
        <v>12</v>
      </c>
      <c r="N43" s="15"/>
      <c r="O43" s="164">
        <v>0.15</v>
      </c>
      <c r="P43" s="208">
        <f>IF(M43="EVET",N43*O43,0)</f>
        <v>0</v>
      </c>
      <c r="Q43" s="217" t="s">
        <v>12</v>
      </c>
      <c r="R43" s="15"/>
      <c r="S43" s="164">
        <v>0.15</v>
      </c>
      <c r="T43" s="208">
        <f>IF(Q43="EVET",R43*S43,0)</f>
        <v>0</v>
      </c>
      <c r="U43" s="217" t="s">
        <v>12</v>
      </c>
      <c r="V43" s="15"/>
      <c r="W43" s="164">
        <v>0.15</v>
      </c>
      <c r="X43" s="208">
        <f>IF(U43="EVET",V43*W43,0)</f>
        <v>0</v>
      </c>
      <c r="Y43" s="148"/>
      <c r="AL43" s="145"/>
      <c r="AM43" s="145"/>
      <c r="AN43" s="145"/>
      <c r="AO43" s="145"/>
    </row>
    <row r="44" spans="1:41" ht="55.8" customHeight="1" thickBot="1" x14ac:dyDescent="0.35">
      <c r="B44" s="204" t="s">
        <v>189</v>
      </c>
      <c r="C44" s="205" t="s">
        <v>82</v>
      </c>
      <c r="D44" s="206" t="s">
        <v>66</v>
      </c>
      <c r="E44" s="217" t="s">
        <v>12</v>
      </c>
      <c r="F44" s="101">
        <f>IF(E44="EVET",94000,0)</f>
        <v>0</v>
      </c>
      <c r="G44" s="207">
        <v>0.02</v>
      </c>
      <c r="H44" s="208">
        <f t="shared" ref="H44" si="19">F44*G44</f>
        <v>0</v>
      </c>
      <c r="I44" s="284" t="s">
        <v>12</v>
      </c>
      <c r="J44" s="101">
        <f t="shared" ref="J44:J46" si="20">IF(I44="EVET",99600,0)</f>
        <v>0</v>
      </c>
      <c r="K44" s="207">
        <v>0.02</v>
      </c>
      <c r="L44" s="208">
        <f t="shared" ref="L44" si="21">J44*K44</f>
        <v>0</v>
      </c>
      <c r="M44" s="217" t="s">
        <v>12</v>
      </c>
      <c r="N44" s="101">
        <f t="shared" ref="N44:N46" si="22">IF(M44="EVET",105800,0)</f>
        <v>0</v>
      </c>
      <c r="O44" s="102">
        <v>0.02</v>
      </c>
      <c r="P44" s="208">
        <f t="shared" ref="P44" si="23">N44*O44</f>
        <v>0</v>
      </c>
      <c r="Q44" s="217" t="s">
        <v>12</v>
      </c>
      <c r="R44" s="101">
        <f t="shared" ref="R44:R46" si="24">IF(Q44="EVET",112400,0)</f>
        <v>0</v>
      </c>
      <c r="S44" s="207">
        <v>0.02</v>
      </c>
      <c r="T44" s="208">
        <f t="shared" ref="T44" si="25">R44*S44</f>
        <v>0</v>
      </c>
      <c r="U44" s="217" t="s">
        <v>12</v>
      </c>
      <c r="V44" s="109">
        <f t="shared" ref="V44:V46" si="26">IF(U44="EVET",200000,0)</f>
        <v>0</v>
      </c>
      <c r="W44" s="207">
        <v>0.02</v>
      </c>
      <c r="X44" s="208">
        <f t="shared" ref="X44" si="27">V44*W44</f>
        <v>0</v>
      </c>
      <c r="Y44" s="148"/>
      <c r="AL44" s="145"/>
      <c r="AM44" s="145"/>
      <c r="AN44" s="145"/>
      <c r="AO44" s="145"/>
    </row>
    <row r="45" spans="1:41" ht="54.6" customHeight="1" thickBot="1" x14ac:dyDescent="0.35">
      <c r="B45" s="204" t="s">
        <v>189</v>
      </c>
      <c r="C45" s="205" t="s">
        <v>83</v>
      </c>
      <c r="D45" s="206" t="s">
        <v>67</v>
      </c>
      <c r="E45" s="217" t="s">
        <v>12</v>
      </c>
      <c r="F45" s="101">
        <f t="shared" ref="F45:F46" si="28">IF(E45="EVET",94000,0)</f>
        <v>0</v>
      </c>
      <c r="G45" s="207">
        <v>0.05</v>
      </c>
      <c r="H45" s="208">
        <f t="shared" ref="H45" si="29">F45*G45</f>
        <v>0</v>
      </c>
      <c r="I45" s="284" t="s">
        <v>12</v>
      </c>
      <c r="J45" s="101">
        <f t="shared" si="20"/>
        <v>0</v>
      </c>
      <c r="K45" s="207">
        <v>0.05</v>
      </c>
      <c r="L45" s="208">
        <f t="shared" ref="L45" si="30">J45*K45</f>
        <v>0</v>
      </c>
      <c r="M45" s="217" t="s">
        <v>12</v>
      </c>
      <c r="N45" s="101">
        <f t="shared" si="22"/>
        <v>0</v>
      </c>
      <c r="O45" s="102">
        <v>0.05</v>
      </c>
      <c r="P45" s="208">
        <f t="shared" ref="P45" si="31">N45*O45</f>
        <v>0</v>
      </c>
      <c r="Q45" s="217" t="s">
        <v>12</v>
      </c>
      <c r="R45" s="101">
        <f t="shared" si="24"/>
        <v>0</v>
      </c>
      <c r="S45" s="207">
        <v>0.05</v>
      </c>
      <c r="T45" s="208">
        <f t="shared" ref="T45" si="32">R45*S45</f>
        <v>0</v>
      </c>
      <c r="U45" s="217" t="s">
        <v>12</v>
      </c>
      <c r="V45" s="109">
        <f t="shared" si="26"/>
        <v>0</v>
      </c>
      <c r="W45" s="207">
        <v>0.05</v>
      </c>
      <c r="X45" s="208">
        <f t="shared" ref="X45" si="33">V45*W45</f>
        <v>0</v>
      </c>
      <c r="Y45" s="148"/>
      <c r="AL45" s="145"/>
      <c r="AM45" s="145"/>
      <c r="AN45" s="145"/>
      <c r="AO45" s="145"/>
    </row>
    <row r="46" spans="1:41" ht="61.8" customHeight="1" thickBot="1" x14ac:dyDescent="0.35">
      <c r="B46" s="204" t="s">
        <v>189</v>
      </c>
      <c r="C46" s="205" t="s">
        <v>74</v>
      </c>
      <c r="D46" s="206" t="s">
        <v>68</v>
      </c>
      <c r="E46" s="217" t="s">
        <v>12</v>
      </c>
      <c r="F46" s="101">
        <f t="shared" si="28"/>
        <v>0</v>
      </c>
      <c r="G46" s="207">
        <v>0.03</v>
      </c>
      <c r="H46" s="208">
        <f t="shared" ref="H46" si="34">F46*G46</f>
        <v>0</v>
      </c>
      <c r="I46" s="284" t="s">
        <v>12</v>
      </c>
      <c r="J46" s="101">
        <f t="shared" si="20"/>
        <v>0</v>
      </c>
      <c r="K46" s="207">
        <v>0.03</v>
      </c>
      <c r="L46" s="208">
        <f t="shared" ref="L46" si="35">J46*K46</f>
        <v>0</v>
      </c>
      <c r="M46" s="217" t="s">
        <v>12</v>
      </c>
      <c r="N46" s="101">
        <f t="shared" si="22"/>
        <v>0</v>
      </c>
      <c r="O46" s="102">
        <v>0.03</v>
      </c>
      <c r="P46" s="208">
        <f t="shared" ref="P46" si="36">N46*O46</f>
        <v>0</v>
      </c>
      <c r="Q46" s="217" t="s">
        <v>12</v>
      </c>
      <c r="R46" s="101">
        <f t="shared" si="24"/>
        <v>0</v>
      </c>
      <c r="S46" s="207">
        <v>0.03</v>
      </c>
      <c r="T46" s="208">
        <f t="shared" ref="T46" si="37">R46*S46</f>
        <v>0</v>
      </c>
      <c r="U46" s="217" t="s">
        <v>12</v>
      </c>
      <c r="V46" s="109">
        <f t="shared" si="26"/>
        <v>0</v>
      </c>
      <c r="W46" s="207">
        <v>0.03</v>
      </c>
      <c r="X46" s="208">
        <f t="shared" ref="X46" si="38">V46*W46</f>
        <v>0</v>
      </c>
      <c r="Y46" s="148"/>
      <c r="AL46" s="145"/>
      <c r="AM46" s="145"/>
      <c r="AN46" s="145"/>
      <c r="AO46" s="145"/>
    </row>
    <row r="47" spans="1:41" ht="47.4" thickBot="1" x14ac:dyDescent="0.35">
      <c r="B47" s="204" t="s">
        <v>187</v>
      </c>
      <c r="C47" s="205" t="s">
        <v>75</v>
      </c>
      <c r="D47" s="206" t="s">
        <v>69</v>
      </c>
      <c r="E47" s="217" t="s">
        <v>12</v>
      </c>
      <c r="F47" s="103">
        <f>IF(E47="EVET",37600,0)</f>
        <v>0</v>
      </c>
      <c r="G47" s="207">
        <v>0.15</v>
      </c>
      <c r="H47" s="208">
        <f t="shared" ref="H47" si="39">F47*G47</f>
        <v>0</v>
      </c>
      <c r="I47" s="284" t="s">
        <v>12</v>
      </c>
      <c r="J47" s="103">
        <f>IF(I47="EVET",39840,0)</f>
        <v>0</v>
      </c>
      <c r="K47" s="207">
        <v>0.15</v>
      </c>
      <c r="L47" s="208">
        <f t="shared" ref="L47" si="40">J47*K47</f>
        <v>0</v>
      </c>
      <c r="M47" s="217" t="s">
        <v>12</v>
      </c>
      <c r="N47" s="103">
        <f>IF(M47="EVET",42320,0)</f>
        <v>0</v>
      </c>
      <c r="O47" s="141">
        <v>0.15</v>
      </c>
      <c r="P47" s="208">
        <f t="shared" ref="P47" si="41">N47*O47</f>
        <v>0</v>
      </c>
      <c r="Q47" s="217" t="s">
        <v>12</v>
      </c>
      <c r="R47" s="103">
        <f>IF(Q47="EVET",44960,0)</f>
        <v>0</v>
      </c>
      <c r="S47" s="207">
        <v>0.15</v>
      </c>
      <c r="T47" s="208">
        <f t="shared" ref="T47" si="42">R47*S47</f>
        <v>0</v>
      </c>
      <c r="U47" s="217" t="s">
        <v>12</v>
      </c>
      <c r="V47" s="109">
        <f>IF(U47="EVET",80000,0)</f>
        <v>0</v>
      </c>
      <c r="W47" s="207">
        <v>0.15</v>
      </c>
      <c r="X47" s="208">
        <f t="shared" ref="X47" si="43">V47*W47</f>
        <v>0</v>
      </c>
      <c r="Y47" s="148"/>
      <c r="AL47" s="145"/>
      <c r="AM47" s="145"/>
      <c r="AN47" s="145"/>
      <c r="AO47" s="145"/>
    </row>
    <row r="48" spans="1:41" ht="72" customHeight="1" thickBot="1" x14ac:dyDescent="0.35">
      <c r="B48" s="204" t="s">
        <v>143</v>
      </c>
      <c r="C48" s="205" t="s">
        <v>71</v>
      </c>
      <c r="D48" s="206" t="s">
        <v>70</v>
      </c>
      <c r="E48" s="217" t="s">
        <v>12</v>
      </c>
      <c r="F48" s="15">
        <v>160000</v>
      </c>
      <c r="G48" s="207">
        <v>0.15</v>
      </c>
      <c r="H48" s="208">
        <f>IF(E48="EVET",F48*G48,0)</f>
        <v>0</v>
      </c>
      <c r="I48" s="284" t="s">
        <v>12</v>
      </c>
      <c r="J48" s="15"/>
      <c r="K48" s="207">
        <v>0.15</v>
      </c>
      <c r="L48" s="208">
        <f>IF(I48="EVET",J48*K48,0)</f>
        <v>0</v>
      </c>
      <c r="M48" s="217" t="s">
        <v>12</v>
      </c>
      <c r="N48" s="15"/>
      <c r="O48" s="102">
        <v>0.15</v>
      </c>
      <c r="P48" s="208">
        <f>IF(M48="EVET",N48*O48,0)</f>
        <v>0</v>
      </c>
      <c r="Q48" s="217" t="s">
        <v>12</v>
      </c>
      <c r="R48" s="15"/>
      <c r="S48" s="207">
        <v>0.15</v>
      </c>
      <c r="T48" s="208">
        <f>IF(Q48="EVET",R48*S48,0)</f>
        <v>0</v>
      </c>
      <c r="U48" s="217" t="s">
        <v>12</v>
      </c>
      <c r="V48" s="15"/>
      <c r="W48" s="207">
        <v>0.15</v>
      </c>
      <c r="X48" s="208">
        <f>IF(U48="EVET",V48*W48,0)</f>
        <v>0</v>
      </c>
      <c r="Y48" s="148"/>
      <c r="AL48" s="145"/>
      <c r="AM48" s="145"/>
      <c r="AN48" s="145"/>
      <c r="AO48" s="145"/>
    </row>
    <row r="49" spans="2:41" ht="57" customHeight="1" thickBot="1" x14ac:dyDescent="0.35">
      <c r="B49" s="204" t="s">
        <v>189</v>
      </c>
      <c r="C49" s="205" t="s">
        <v>73</v>
      </c>
      <c r="D49" s="206" t="s">
        <v>72</v>
      </c>
      <c r="E49" s="217" t="s">
        <v>12</v>
      </c>
      <c r="F49" s="101">
        <f t="shared" ref="F49" si="44">IF(E49="EVET",94000,0)</f>
        <v>0</v>
      </c>
      <c r="G49" s="207">
        <v>0.03</v>
      </c>
      <c r="H49" s="208">
        <f t="shared" ref="H49" si="45">F49*G49</f>
        <v>0</v>
      </c>
      <c r="I49" s="284" t="s">
        <v>12</v>
      </c>
      <c r="J49" s="101">
        <f t="shared" ref="J49" si="46">IF(I49="EVET",99600,0)</f>
        <v>0</v>
      </c>
      <c r="K49" s="207">
        <v>0.03</v>
      </c>
      <c r="L49" s="208">
        <f t="shared" ref="L49" si="47">J49*K49</f>
        <v>0</v>
      </c>
      <c r="M49" s="217" t="s">
        <v>12</v>
      </c>
      <c r="N49" s="101">
        <f t="shared" ref="N49" si="48">IF(M49="EVET",105800,0)</f>
        <v>0</v>
      </c>
      <c r="O49" s="102">
        <v>0.03</v>
      </c>
      <c r="P49" s="208">
        <f t="shared" ref="P49" si="49">N49*O49</f>
        <v>0</v>
      </c>
      <c r="Q49" s="217" t="s">
        <v>12</v>
      </c>
      <c r="R49" s="101">
        <f t="shared" ref="R49" si="50">IF(Q49="EVET",112400,0)</f>
        <v>0</v>
      </c>
      <c r="S49" s="207">
        <v>0.03</v>
      </c>
      <c r="T49" s="208">
        <f t="shared" ref="T49" si="51">R49*S49</f>
        <v>0</v>
      </c>
      <c r="U49" s="217" t="s">
        <v>12</v>
      </c>
      <c r="V49" s="109">
        <f t="shared" ref="V49" si="52">IF(U49="EVET",200000,0)</f>
        <v>0</v>
      </c>
      <c r="W49" s="207">
        <v>0.03</v>
      </c>
      <c r="X49" s="208">
        <f t="shared" ref="X49" si="53">V49*W49</f>
        <v>0</v>
      </c>
      <c r="Y49" s="148"/>
      <c r="AL49" s="145"/>
      <c r="AM49" s="145"/>
      <c r="AN49" s="145"/>
      <c r="AO49" s="145"/>
    </row>
    <row r="50" spans="2:41" ht="111.6" customHeight="1" thickBot="1" x14ac:dyDescent="0.35">
      <c r="B50" s="204" t="s">
        <v>143</v>
      </c>
      <c r="C50" s="205" t="s">
        <v>77</v>
      </c>
      <c r="D50" s="206" t="s">
        <v>76</v>
      </c>
      <c r="E50" s="217" t="s">
        <v>12</v>
      </c>
      <c r="F50" s="18"/>
      <c r="G50" s="211">
        <v>0.15</v>
      </c>
      <c r="H50" s="212">
        <f>IF(E50="EVET",F50*G50,0)</f>
        <v>0</v>
      </c>
      <c r="I50" s="284" t="s">
        <v>12</v>
      </c>
      <c r="J50" s="18"/>
      <c r="K50" s="211">
        <v>0.15</v>
      </c>
      <c r="L50" s="212">
        <f>IF(I50="EVET",J50*K50,0)</f>
        <v>0</v>
      </c>
      <c r="M50" s="217" t="s">
        <v>12</v>
      </c>
      <c r="N50" s="18"/>
      <c r="O50" s="104">
        <v>0.15</v>
      </c>
      <c r="P50" s="212">
        <f>IF(M50="EVET",N50*O50,0)</f>
        <v>0</v>
      </c>
      <c r="Q50" s="217" t="s">
        <v>12</v>
      </c>
      <c r="R50" s="18"/>
      <c r="S50" s="211">
        <v>0.15</v>
      </c>
      <c r="T50" s="212">
        <f>IF(Q50="EVET",R50*S50,0)</f>
        <v>0</v>
      </c>
      <c r="U50" s="217" t="s">
        <v>12</v>
      </c>
      <c r="V50" s="18"/>
      <c r="W50" s="211">
        <v>0.15</v>
      </c>
      <c r="X50" s="212">
        <f>IF(U50="EVET",V50*W50,0)</f>
        <v>0</v>
      </c>
      <c r="Y50" s="148"/>
      <c r="AL50" s="145"/>
      <c r="AM50" s="145"/>
      <c r="AN50" s="145"/>
      <c r="AO50" s="145"/>
    </row>
    <row r="51" spans="2:41" s="145" customFormat="1" x14ac:dyDescent="0.3">
      <c r="B51" s="146"/>
      <c r="D51" s="147"/>
      <c r="E51" s="146"/>
      <c r="F51" s="19"/>
      <c r="H51" s="148"/>
      <c r="I51" s="19"/>
      <c r="K51" s="148"/>
      <c r="L51" s="19"/>
      <c r="M51" s="19"/>
      <c r="N51" s="148"/>
      <c r="O51" s="19"/>
      <c r="Q51" s="148"/>
      <c r="R51" s="19"/>
      <c r="T51" s="148"/>
    </row>
    <row r="52" spans="2:41" s="145" customFormat="1" x14ac:dyDescent="0.3">
      <c r="B52" s="146"/>
      <c r="D52" s="147"/>
      <c r="E52" s="146"/>
      <c r="F52" s="19"/>
      <c r="H52" s="148"/>
      <c r="I52" s="19"/>
      <c r="K52" s="148"/>
      <c r="L52" s="19"/>
      <c r="M52" s="19"/>
      <c r="N52" s="148"/>
      <c r="O52" s="19"/>
      <c r="Q52" s="148"/>
      <c r="R52" s="19"/>
      <c r="T52" s="148"/>
    </row>
    <row r="53" spans="2:41" s="145" customFormat="1" x14ac:dyDescent="0.3">
      <c r="B53" s="146"/>
      <c r="D53" s="147"/>
      <c r="E53" s="146"/>
      <c r="F53" s="19"/>
      <c r="H53" s="148"/>
      <c r="I53" s="19"/>
      <c r="K53" s="148"/>
      <c r="L53" s="19"/>
      <c r="M53" s="19"/>
      <c r="N53" s="148"/>
      <c r="O53" s="19"/>
      <c r="Q53" s="148"/>
      <c r="R53" s="19"/>
      <c r="T53" s="148"/>
    </row>
    <row r="54" spans="2:41" s="145" customFormat="1" x14ac:dyDescent="0.3">
      <c r="B54" s="146"/>
      <c r="D54" s="147"/>
      <c r="E54" s="146"/>
      <c r="F54" s="19"/>
      <c r="H54" s="148"/>
      <c r="I54" s="19"/>
      <c r="K54" s="148"/>
      <c r="L54" s="19"/>
      <c r="M54" s="19"/>
      <c r="N54" s="148"/>
      <c r="O54" s="19"/>
      <c r="Q54" s="148"/>
      <c r="R54" s="19"/>
      <c r="T54" s="148"/>
    </row>
    <row r="55" spans="2:41" s="145" customFormat="1" x14ac:dyDescent="0.3">
      <c r="B55" s="146"/>
      <c r="D55" s="147"/>
      <c r="E55" s="146"/>
      <c r="F55" s="19"/>
      <c r="H55" s="148"/>
      <c r="I55" s="19"/>
      <c r="K55" s="148"/>
      <c r="L55" s="19"/>
      <c r="M55" s="19"/>
      <c r="N55" s="148"/>
      <c r="O55" s="19"/>
      <c r="Q55" s="148"/>
      <c r="R55" s="19"/>
      <c r="T55" s="148"/>
    </row>
    <row r="56" spans="2:41" s="145" customFormat="1" x14ac:dyDescent="0.3">
      <c r="B56" s="146"/>
      <c r="D56" s="147"/>
      <c r="E56" s="146"/>
      <c r="F56" s="19"/>
      <c r="H56" s="148"/>
      <c r="I56" s="19"/>
      <c r="K56" s="148"/>
      <c r="L56" s="19"/>
      <c r="M56" s="19"/>
      <c r="N56" s="148"/>
      <c r="O56" s="19"/>
      <c r="Q56" s="148"/>
      <c r="R56" s="19"/>
      <c r="T56" s="148"/>
    </row>
    <row r="57" spans="2:41" s="145" customFormat="1" x14ac:dyDescent="0.3">
      <c r="B57" s="146"/>
      <c r="D57" s="147"/>
      <c r="E57" s="146"/>
      <c r="F57" s="19"/>
      <c r="H57" s="148"/>
      <c r="I57" s="19"/>
      <c r="K57" s="148"/>
      <c r="L57" s="19"/>
      <c r="M57" s="19"/>
      <c r="N57" s="148"/>
      <c r="O57" s="19"/>
      <c r="Q57" s="148"/>
      <c r="R57" s="19"/>
      <c r="T57" s="148"/>
    </row>
    <row r="58" spans="2:41" s="145" customFormat="1" x14ac:dyDescent="0.3">
      <c r="B58" s="146"/>
      <c r="D58" s="147"/>
      <c r="E58" s="146"/>
      <c r="F58" s="19"/>
      <c r="H58" s="148"/>
      <c r="I58" s="19"/>
      <c r="K58" s="148"/>
      <c r="L58" s="19"/>
      <c r="M58" s="19"/>
      <c r="N58" s="148"/>
      <c r="O58" s="19"/>
      <c r="Q58" s="148"/>
      <c r="R58" s="19"/>
      <c r="T58" s="148"/>
    </row>
    <row r="59" spans="2:41" s="145" customFormat="1" x14ac:dyDescent="0.3">
      <c r="B59" s="146"/>
      <c r="D59" s="147"/>
      <c r="E59" s="146"/>
      <c r="F59" s="19"/>
      <c r="H59" s="148"/>
      <c r="I59" s="19"/>
      <c r="K59" s="148"/>
      <c r="L59" s="19"/>
      <c r="M59" s="19"/>
      <c r="N59" s="148"/>
      <c r="O59" s="19"/>
      <c r="Q59" s="148"/>
      <c r="R59" s="19"/>
      <c r="T59" s="148"/>
    </row>
    <row r="60" spans="2:41" s="145" customFormat="1" x14ac:dyDescent="0.3">
      <c r="B60" s="146"/>
      <c r="D60" s="147"/>
      <c r="E60" s="146"/>
      <c r="F60" s="19"/>
      <c r="H60" s="148"/>
      <c r="I60" s="19"/>
      <c r="K60" s="148"/>
      <c r="L60" s="19"/>
      <c r="M60" s="19"/>
      <c r="N60" s="148"/>
      <c r="O60" s="19"/>
      <c r="Q60" s="148"/>
      <c r="R60" s="19"/>
      <c r="T60" s="148"/>
    </row>
    <row r="61" spans="2:41" s="145" customFormat="1" x14ac:dyDescent="0.3">
      <c r="B61" s="146"/>
      <c r="D61" s="147"/>
      <c r="E61" s="146"/>
      <c r="F61" s="19"/>
      <c r="H61" s="148"/>
      <c r="I61" s="19"/>
      <c r="K61" s="148"/>
      <c r="L61" s="19"/>
      <c r="M61" s="19"/>
      <c r="N61" s="148"/>
      <c r="O61" s="19"/>
      <c r="Q61" s="148"/>
      <c r="R61" s="19"/>
      <c r="T61" s="148"/>
    </row>
    <row r="62" spans="2:41" s="145" customFormat="1" x14ac:dyDescent="0.3">
      <c r="B62" s="146"/>
      <c r="D62" s="147"/>
      <c r="E62" s="146"/>
      <c r="F62" s="19"/>
      <c r="H62" s="148"/>
      <c r="I62" s="19"/>
      <c r="K62" s="148"/>
      <c r="L62" s="19"/>
      <c r="M62" s="19"/>
      <c r="N62" s="148"/>
      <c r="O62" s="19"/>
      <c r="Q62" s="148"/>
      <c r="R62" s="19"/>
      <c r="T62" s="148"/>
    </row>
    <row r="63" spans="2:41" s="145" customFormat="1" x14ac:dyDescent="0.3">
      <c r="B63" s="146"/>
      <c r="D63" s="147"/>
      <c r="E63" s="146"/>
      <c r="F63" s="19"/>
      <c r="H63" s="148"/>
      <c r="I63" s="19"/>
      <c r="K63" s="148"/>
      <c r="L63" s="19"/>
      <c r="M63" s="19"/>
      <c r="N63" s="148"/>
      <c r="O63" s="19"/>
      <c r="Q63" s="148"/>
      <c r="R63" s="19"/>
      <c r="T63" s="148"/>
    </row>
    <row r="64" spans="2:41" s="145" customFormat="1" x14ac:dyDescent="0.3">
      <c r="B64" s="146"/>
      <c r="D64" s="147"/>
      <c r="E64" s="146"/>
      <c r="F64" s="19"/>
      <c r="H64" s="148"/>
      <c r="I64" s="19"/>
      <c r="K64" s="148"/>
      <c r="L64" s="19"/>
      <c r="M64" s="19"/>
      <c r="N64" s="148"/>
      <c r="O64" s="19"/>
      <c r="Q64" s="148"/>
      <c r="R64" s="19"/>
      <c r="T64" s="148"/>
    </row>
    <row r="65" spans="2:20" s="145" customFormat="1" x14ac:dyDescent="0.3">
      <c r="B65" s="146"/>
      <c r="D65" s="147"/>
      <c r="E65" s="146"/>
      <c r="F65" s="19"/>
      <c r="H65" s="148"/>
      <c r="I65" s="19"/>
      <c r="K65" s="148"/>
      <c r="L65" s="19"/>
      <c r="M65" s="19"/>
      <c r="N65" s="148"/>
      <c r="O65" s="19"/>
      <c r="Q65" s="148"/>
      <c r="R65" s="19"/>
      <c r="T65" s="148"/>
    </row>
    <row r="66" spans="2:20" s="145" customFormat="1" x14ac:dyDescent="0.3">
      <c r="B66" s="146"/>
      <c r="D66" s="147"/>
      <c r="E66" s="146"/>
      <c r="F66" s="19"/>
      <c r="H66" s="148"/>
      <c r="I66" s="19"/>
      <c r="K66" s="148"/>
      <c r="L66" s="19"/>
      <c r="M66" s="19"/>
      <c r="N66" s="148"/>
      <c r="O66" s="19"/>
      <c r="Q66" s="148"/>
      <c r="R66" s="19"/>
      <c r="T66" s="148"/>
    </row>
    <row r="67" spans="2:20" s="145" customFormat="1" x14ac:dyDescent="0.3">
      <c r="B67" s="146"/>
      <c r="D67" s="147"/>
      <c r="E67" s="146"/>
      <c r="F67" s="19"/>
      <c r="H67" s="148"/>
      <c r="I67" s="19"/>
      <c r="K67" s="148"/>
      <c r="L67" s="19"/>
      <c r="M67" s="19"/>
      <c r="N67" s="148"/>
      <c r="O67" s="19"/>
      <c r="Q67" s="148"/>
      <c r="R67" s="19"/>
      <c r="T67" s="148"/>
    </row>
    <row r="68" spans="2:20" s="145" customFormat="1" x14ac:dyDescent="0.3">
      <c r="B68" s="146"/>
      <c r="D68" s="147"/>
      <c r="E68" s="146"/>
      <c r="F68" s="19"/>
      <c r="H68" s="148"/>
      <c r="I68" s="19"/>
      <c r="K68" s="148"/>
      <c r="L68" s="19"/>
      <c r="M68" s="19"/>
      <c r="N68" s="148"/>
      <c r="O68" s="19"/>
      <c r="Q68" s="148"/>
      <c r="R68" s="19"/>
      <c r="T68" s="148"/>
    </row>
    <row r="69" spans="2:20" s="145" customFormat="1" x14ac:dyDescent="0.3">
      <c r="B69" s="146"/>
      <c r="D69" s="147"/>
      <c r="E69" s="146"/>
      <c r="F69" s="19"/>
      <c r="H69" s="148"/>
      <c r="I69" s="19"/>
      <c r="K69" s="148"/>
      <c r="L69" s="19"/>
      <c r="M69" s="19"/>
      <c r="N69" s="148"/>
      <c r="O69" s="19"/>
      <c r="Q69" s="148"/>
      <c r="R69" s="19"/>
      <c r="T69" s="148"/>
    </row>
    <row r="70" spans="2:20" s="145" customFormat="1" x14ac:dyDescent="0.3">
      <c r="B70" s="146"/>
      <c r="D70" s="147"/>
      <c r="E70" s="146"/>
      <c r="F70" s="19"/>
      <c r="H70" s="148"/>
      <c r="I70" s="19"/>
      <c r="K70" s="148"/>
      <c r="L70" s="19"/>
      <c r="M70" s="19"/>
      <c r="N70" s="148"/>
      <c r="O70" s="19"/>
      <c r="Q70" s="148"/>
      <c r="R70" s="19"/>
      <c r="T70" s="148"/>
    </row>
    <row r="71" spans="2:20" s="145" customFormat="1" x14ac:dyDescent="0.3">
      <c r="B71" s="146"/>
      <c r="D71" s="147"/>
      <c r="E71" s="146"/>
      <c r="F71" s="19"/>
      <c r="H71" s="148"/>
      <c r="I71" s="19"/>
      <c r="K71" s="148"/>
      <c r="L71" s="19"/>
      <c r="M71" s="19"/>
      <c r="N71" s="148"/>
      <c r="O71" s="19"/>
      <c r="Q71" s="148"/>
      <c r="R71" s="19"/>
      <c r="T71" s="148"/>
    </row>
    <row r="72" spans="2:20" s="145" customFormat="1" x14ac:dyDescent="0.3">
      <c r="B72" s="146"/>
      <c r="D72" s="147"/>
      <c r="E72" s="146"/>
      <c r="F72" s="19"/>
      <c r="H72" s="148"/>
      <c r="I72" s="19"/>
      <c r="K72" s="148"/>
      <c r="L72" s="19"/>
      <c r="M72" s="19"/>
      <c r="N72" s="148"/>
      <c r="O72" s="19"/>
      <c r="Q72" s="148"/>
      <c r="R72" s="19"/>
      <c r="T72" s="148"/>
    </row>
    <row r="73" spans="2:20" s="145" customFormat="1" x14ac:dyDescent="0.3">
      <c r="B73" s="146"/>
      <c r="D73" s="147"/>
      <c r="E73" s="146"/>
      <c r="F73" s="19"/>
      <c r="H73" s="148"/>
      <c r="I73" s="19"/>
      <c r="K73" s="148"/>
      <c r="L73" s="19"/>
      <c r="M73" s="19"/>
      <c r="N73" s="148"/>
      <c r="O73" s="19"/>
      <c r="Q73" s="148"/>
      <c r="R73" s="19"/>
      <c r="T73" s="148"/>
    </row>
    <row r="74" spans="2:20" s="145" customFormat="1" x14ac:dyDescent="0.3">
      <c r="B74" s="146"/>
      <c r="D74" s="147"/>
      <c r="E74" s="146"/>
      <c r="F74" s="19"/>
      <c r="H74" s="148"/>
      <c r="I74" s="19"/>
      <c r="K74" s="148"/>
      <c r="L74" s="19"/>
      <c r="M74" s="19"/>
      <c r="N74" s="148"/>
      <c r="O74" s="19"/>
      <c r="Q74" s="148"/>
      <c r="R74" s="19"/>
      <c r="T74" s="148"/>
    </row>
    <row r="75" spans="2:20" s="145" customFormat="1" x14ac:dyDescent="0.3">
      <c r="B75" s="146"/>
      <c r="D75" s="147"/>
      <c r="E75" s="146"/>
      <c r="F75" s="19"/>
      <c r="H75" s="148"/>
      <c r="I75" s="19"/>
      <c r="K75" s="148"/>
      <c r="L75" s="19"/>
      <c r="M75" s="19"/>
      <c r="N75" s="148"/>
      <c r="O75" s="19"/>
      <c r="Q75" s="148"/>
      <c r="R75" s="19"/>
      <c r="T75" s="148"/>
    </row>
    <row r="76" spans="2:20" s="145" customFormat="1" x14ac:dyDescent="0.3">
      <c r="B76" s="146"/>
      <c r="D76" s="147"/>
      <c r="E76" s="146"/>
      <c r="F76" s="19"/>
      <c r="H76" s="148"/>
      <c r="I76" s="19"/>
      <c r="K76" s="148"/>
      <c r="L76" s="19"/>
      <c r="M76" s="19"/>
      <c r="N76" s="148"/>
      <c r="O76" s="19"/>
      <c r="Q76" s="148"/>
      <c r="R76" s="19"/>
      <c r="T76" s="148"/>
    </row>
    <row r="77" spans="2:20" s="145" customFormat="1" x14ac:dyDescent="0.3">
      <c r="B77" s="146"/>
      <c r="D77" s="147"/>
      <c r="E77" s="146"/>
      <c r="F77" s="19"/>
      <c r="H77" s="148"/>
      <c r="I77" s="19"/>
      <c r="K77" s="148"/>
      <c r="L77" s="19"/>
      <c r="M77" s="19"/>
      <c r="N77" s="148"/>
      <c r="O77" s="19"/>
      <c r="Q77" s="148"/>
      <c r="R77" s="19"/>
      <c r="T77" s="148"/>
    </row>
    <row r="78" spans="2:20" s="145" customFormat="1" x14ac:dyDescent="0.3">
      <c r="B78" s="146"/>
      <c r="D78" s="147"/>
      <c r="E78" s="146"/>
      <c r="F78" s="19"/>
      <c r="H78" s="148"/>
      <c r="I78" s="19"/>
      <c r="K78" s="148"/>
      <c r="L78" s="19"/>
      <c r="M78" s="19"/>
      <c r="N78" s="148"/>
      <c r="O78" s="19"/>
      <c r="Q78" s="148"/>
      <c r="R78" s="19"/>
      <c r="T78" s="148"/>
    </row>
    <row r="79" spans="2:20" s="145" customFormat="1" x14ac:dyDescent="0.3">
      <c r="B79" s="146"/>
      <c r="D79" s="147"/>
      <c r="E79" s="146"/>
      <c r="F79" s="19"/>
      <c r="H79" s="148"/>
      <c r="I79" s="19"/>
      <c r="K79" s="148"/>
      <c r="L79" s="19"/>
      <c r="M79" s="19"/>
      <c r="N79" s="148"/>
      <c r="O79" s="19"/>
      <c r="Q79" s="148"/>
      <c r="R79" s="19"/>
      <c r="T79" s="148"/>
    </row>
    <row r="80" spans="2:20" s="145" customFormat="1" x14ac:dyDescent="0.3">
      <c r="B80" s="146"/>
      <c r="D80" s="147"/>
      <c r="E80" s="146"/>
      <c r="F80" s="19"/>
      <c r="H80" s="148"/>
      <c r="I80" s="19"/>
      <c r="K80" s="148"/>
      <c r="L80" s="19"/>
      <c r="M80" s="19"/>
      <c r="N80" s="148"/>
      <c r="O80" s="19"/>
      <c r="Q80" s="148"/>
      <c r="R80" s="19"/>
      <c r="T80" s="148"/>
    </row>
    <row r="81" spans="2:20" s="145" customFormat="1" x14ac:dyDescent="0.3">
      <c r="B81" s="146"/>
      <c r="D81" s="147"/>
      <c r="E81" s="146"/>
      <c r="F81" s="19"/>
      <c r="H81" s="148"/>
      <c r="I81" s="19"/>
      <c r="K81" s="148"/>
      <c r="L81" s="19"/>
      <c r="M81" s="19"/>
      <c r="N81" s="148"/>
      <c r="O81" s="19"/>
      <c r="Q81" s="148"/>
      <c r="R81" s="19"/>
      <c r="T81" s="148"/>
    </row>
    <row r="82" spans="2:20" s="145" customFormat="1" x14ac:dyDescent="0.3">
      <c r="B82" s="146"/>
      <c r="D82" s="147"/>
      <c r="E82" s="146"/>
      <c r="F82" s="19"/>
      <c r="H82" s="148"/>
      <c r="I82" s="19"/>
      <c r="K82" s="148"/>
      <c r="L82" s="19"/>
      <c r="M82" s="19"/>
      <c r="N82" s="148"/>
      <c r="O82" s="19"/>
      <c r="Q82" s="148"/>
      <c r="R82" s="19"/>
      <c r="T82" s="148"/>
    </row>
    <row r="83" spans="2:20" s="145" customFormat="1" x14ac:dyDescent="0.3">
      <c r="B83" s="146"/>
      <c r="D83" s="147"/>
      <c r="E83" s="146"/>
      <c r="F83" s="19"/>
      <c r="H83" s="148"/>
      <c r="I83" s="19"/>
      <c r="K83" s="148"/>
      <c r="L83" s="19"/>
      <c r="M83" s="19"/>
      <c r="N83" s="148"/>
      <c r="O83" s="19"/>
      <c r="Q83" s="148"/>
      <c r="R83" s="19"/>
      <c r="T83" s="148"/>
    </row>
    <row r="84" spans="2:20" s="145" customFormat="1" x14ac:dyDescent="0.3">
      <c r="B84" s="146"/>
      <c r="D84" s="147"/>
      <c r="E84" s="146"/>
      <c r="F84" s="19"/>
      <c r="H84" s="148"/>
      <c r="I84" s="19"/>
      <c r="K84" s="148"/>
      <c r="L84" s="19"/>
      <c r="M84" s="19"/>
      <c r="N84" s="148"/>
      <c r="O84" s="19"/>
      <c r="Q84" s="148"/>
      <c r="R84" s="19"/>
      <c r="T84" s="148"/>
    </row>
    <row r="85" spans="2:20" s="145" customFormat="1" x14ac:dyDescent="0.3">
      <c r="B85" s="146"/>
      <c r="D85" s="147"/>
      <c r="E85" s="146"/>
      <c r="F85" s="19"/>
      <c r="H85" s="148"/>
      <c r="I85" s="19"/>
      <c r="K85" s="148"/>
      <c r="L85" s="19"/>
      <c r="M85" s="19"/>
      <c r="N85" s="148"/>
      <c r="O85" s="19"/>
      <c r="Q85" s="148"/>
      <c r="R85" s="19"/>
      <c r="T85" s="148"/>
    </row>
  </sheetData>
  <sheetProtection algorithmName="SHA-512" hashValue="n6kDAIThehNa7ID5PcNxgTCiQVFcumtU4Xth8dxOBE84l/H2H6pXkcea+Juk5f0l4FokFLmFLGJ7G6fc8+HvhQ==" saltValue="RzFx4/ELwT/3jX+dgx9xdg==" spinCount="100000" sheet="1" objects="1" scenarios="1"/>
  <mergeCells count="53">
    <mergeCell ref="U38:U39"/>
    <mergeCell ref="U37:X37"/>
    <mergeCell ref="U35:X35"/>
    <mergeCell ref="V38:X38"/>
    <mergeCell ref="D38:D39"/>
    <mergeCell ref="E38:E39"/>
    <mergeCell ref="I38:I39"/>
    <mergeCell ref="M38:M39"/>
    <mergeCell ref="Q38:Q39"/>
    <mergeCell ref="F2:H2"/>
    <mergeCell ref="I2:K2"/>
    <mergeCell ref="L2:N2"/>
    <mergeCell ref="C37:D37"/>
    <mergeCell ref="F5:H5"/>
    <mergeCell ref="F35:H35"/>
    <mergeCell ref="F37:H37"/>
    <mergeCell ref="D27:E27"/>
    <mergeCell ref="D28:E28"/>
    <mergeCell ref="D29:E29"/>
    <mergeCell ref="D30:E30"/>
    <mergeCell ref="D31:E31"/>
    <mergeCell ref="C38:C39"/>
    <mergeCell ref="F38:H38"/>
    <mergeCell ref="O2:Q2"/>
    <mergeCell ref="R2:T2"/>
    <mergeCell ref="R5:T5"/>
    <mergeCell ref="R4:T4"/>
    <mergeCell ref="I37:L37"/>
    <mergeCell ref="M37:P37"/>
    <mergeCell ref="M35:P35"/>
    <mergeCell ref="I5:K5"/>
    <mergeCell ref="I35:L35"/>
    <mergeCell ref="Q37:T37"/>
    <mergeCell ref="Q35:T35"/>
    <mergeCell ref="J38:L38"/>
    <mergeCell ref="N38:P38"/>
    <mergeCell ref="R38:T38"/>
    <mergeCell ref="B11:B26"/>
    <mergeCell ref="F4:H4"/>
    <mergeCell ref="I4:K4"/>
    <mergeCell ref="L4:N4"/>
    <mergeCell ref="O4:Q4"/>
    <mergeCell ref="C4:D4"/>
    <mergeCell ref="L5:N5"/>
    <mergeCell ref="O5:Q5"/>
    <mergeCell ref="D7:E7"/>
    <mergeCell ref="D8:E8"/>
    <mergeCell ref="D9:E9"/>
    <mergeCell ref="D10:E10"/>
    <mergeCell ref="D12:E12"/>
    <mergeCell ref="D22:E22"/>
    <mergeCell ref="D5:E6"/>
    <mergeCell ref="C5:C6"/>
  </mergeCells>
  <dataValidations count="5">
    <dataValidation type="whole" operator="greaterThanOrEqual" allowBlank="1" showInputMessage="1" showErrorMessage="1" errorTitle="Asgari Tutar Kontrolü" error="160.000 TL den az olamaz" promptTitle="Asgari Tutar Kontrolü" prompt="160.000 den Az Olamaz" sqref="F43 F48 F50" xr:uid="{7849792B-3944-4DD8-A42E-28F7BA0F6D55}">
      <formula1>160000</formula1>
    </dataValidation>
    <dataValidation type="whole" operator="greaterThanOrEqual" allowBlank="1" showInputMessage="1" showErrorMessage="1" errorTitle="Asgari Tutar Kontrolü" error="172.000 TL den az olamaz" promptTitle="Asgari Tutar Kontrolü" prompt="172.000 den Az Olamaz" sqref="J43 J48 J50" xr:uid="{A5FB1AD3-11BB-4D36-8E2F-AED67583830E}">
      <formula1>172000</formula1>
    </dataValidation>
    <dataValidation type="whole" operator="greaterThanOrEqual" allowBlank="1" showInputMessage="1" showErrorMessage="1" errorTitle="Asgari Tutar Kontrolü" error="184.000 TL den az olamaz" promptTitle="Asgari Tutar Kontrolü" prompt="184.000 den Az Olamaz" sqref="N43 N48 N50" xr:uid="{F445953C-4FDB-474B-B53E-C5613D7396D3}">
      <formula1>184000</formula1>
    </dataValidation>
    <dataValidation type="whole" operator="greaterThanOrEqual" allowBlank="1" showInputMessage="1" showErrorMessage="1" errorTitle="Asgari Tutar Kontrolü" error="208.000 TL den az olamaz" promptTitle="Asgari Tutar Kontrolü" prompt="208.000 den Az Olamaz" sqref="R43 R48 R50" xr:uid="{7E8ADE6E-6B0B-49DB-A368-DCA01C56DD2B}">
      <formula1>208000</formula1>
    </dataValidation>
    <dataValidation type="whole" operator="greaterThanOrEqual" allowBlank="1" showInputMessage="1" showErrorMessage="1" errorTitle="Asgari Tutar Kontrolü" error="400.000 TL den az olamaz" promptTitle="Asgari Tutar Kontrolü" prompt="400.000 den Az Olamaz" sqref="V43 V48 V50" xr:uid="{84D58AC7-BC96-42F5-B9EE-BF7F37C705F0}">
      <formula1>400000</formula1>
    </dataValidation>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6CAA219-9D60-40AD-A576-E852B83324A4}">
          <x14:formula1>
            <xm:f>VERİLER!$E$2:$E$3</xm:f>
          </x14:formula1>
          <xm:sqref>U40:U50 M40:M50 I40:I50 E40:E50 Q40:Q50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B8125-9F34-41F3-9555-CE990F5BD407}">
  <sheetPr codeName="Sayfa1"/>
  <dimension ref="A1:AD149"/>
  <sheetViews>
    <sheetView workbookViewId="0">
      <selection activeCell="K79" sqref="K79"/>
    </sheetView>
  </sheetViews>
  <sheetFormatPr defaultRowHeight="14.4" x14ac:dyDescent="0.3"/>
  <cols>
    <col min="1" max="1" width="4.5546875" style="254" customWidth="1"/>
    <col min="2" max="2" width="13.21875" style="255" customWidth="1"/>
    <col min="3" max="3" width="65.21875" style="253" customWidth="1"/>
    <col min="4" max="4" width="12.44140625" style="282" bestFit="1" customWidth="1"/>
    <col min="5" max="6" width="8.88671875" style="282"/>
    <col min="7" max="7" width="10.88671875" style="282" bestFit="1" customWidth="1"/>
    <col min="8" max="8" width="8.88671875" style="282"/>
    <col min="9" max="11" width="8.88671875" style="254"/>
    <col min="12" max="12" width="20.88671875" style="254" customWidth="1"/>
    <col min="13" max="13" width="15.109375" style="254" customWidth="1"/>
    <col min="14" max="20" width="8.88671875" style="254"/>
    <col min="21" max="24" width="8.88671875" style="258"/>
    <col min="25" max="30" width="8.88671875" style="262"/>
    <col min="31" max="16384" width="8.88671875" style="263"/>
  </cols>
  <sheetData>
    <row r="1" spans="1:24" s="254" customFormat="1" ht="15" thickBot="1" x14ac:dyDescent="0.35">
      <c r="B1" s="255"/>
      <c r="C1" s="256"/>
      <c r="D1" s="257"/>
      <c r="E1" s="257"/>
      <c r="F1" s="257"/>
      <c r="G1" s="257"/>
      <c r="H1" s="257"/>
    </row>
    <row r="2" spans="1:24" s="258" customFormat="1" ht="24" thickBot="1" x14ac:dyDescent="0.35">
      <c r="A2" s="452" t="s">
        <v>144</v>
      </c>
      <c r="B2" s="452"/>
      <c r="C2" s="453" t="s">
        <v>203</v>
      </c>
      <c r="D2" s="454"/>
      <c r="E2" s="454"/>
      <c r="F2" s="454"/>
      <c r="G2" s="454"/>
      <c r="H2" s="455"/>
      <c r="I2" s="254"/>
      <c r="J2" s="254"/>
      <c r="K2" s="254"/>
      <c r="L2" s="254"/>
      <c r="M2" s="254"/>
      <c r="N2" s="254"/>
      <c r="O2" s="254"/>
      <c r="P2" s="254"/>
      <c r="Q2" s="254"/>
      <c r="R2" s="254"/>
      <c r="S2" s="254"/>
      <c r="T2" s="254"/>
    </row>
    <row r="3" spans="1:24" s="254" customFormat="1" ht="15" thickBot="1" x14ac:dyDescent="0.35">
      <c r="B3" s="259"/>
      <c r="C3" s="260" t="s">
        <v>86</v>
      </c>
      <c r="D3" s="261"/>
      <c r="E3" s="261"/>
      <c r="F3" s="261"/>
      <c r="G3" s="261"/>
      <c r="H3" s="261"/>
    </row>
    <row r="4" spans="1:24" ht="15" thickBot="1" x14ac:dyDescent="0.35">
      <c r="B4" s="259" t="s">
        <v>57</v>
      </c>
      <c r="C4" s="245" t="s">
        <v>53</v>
      </c>
      <c r="D4" s="221">
        <v>2018</v>
      </c>
      <c r="E4" s="221">
        <v>2019</v>
      </c>
      <c r="F4" s="244">
        <v>2020</v>
      </c>
      <c r="G4" s="221">
        <v>2021</v>
      </c>
      <c r="H4" s="222">
        <v>2022</v>
      </c>
    </row>
    <row r="5" spans="1:24" x14ac:dyDescent="0.3">
      <c r="B5" s="259"/>
      <c r="C5" s="246" t="s">
        <v>166</v>
      </c>
      <c r="D5" s="312" t="s">
        <v>12</v>
      </c>
      <c r="E5" s="312" t="s">
        <v>12</v>
      </c>
      <c r="F5" s="312" t="s">
        <v>12</v>
      </c>
      <c r="G5" s="312" t="s">
        <v>12</v>
      </c>
      <c r="H5" s="312" t="s">
        <v>12</v>
      </c>
    </row>
    <row r="6" spans="1:24" x14ac:dyDescent="0.3">
      <c r="C6" s="229" t="s">
        <v>87</v>
      </c>
      <c r="D6" s="23">
        <v>0</v>
      </c>
      <c r="E6" s="23"/>
      <c r="F6" s="25"/>
      <c r="G6" s="23"/>
      <c r="H6" s="24"/>
    </row>
    <row r="7" spans="1:24" ht="15" thickBot="1" x14ac:dyDescent="0.35">
      <c r="B7" s="259"/>
      <c r="C7" s="231" t="s">
        <v>89</v>
      </c>
      <c r="D7" s="113">
        <v>0</v>
      </c>
      <c r="E7" s="113"/>
      <c r="F7" s="114"/>
      <c r="G7" s="113"/>
      <c r="H7" s="115"/>
    </row>
    <row r="8" spans="1:24" x14ac:dyDescent="0.3">
      <c r="B8" s="259"/>
      <c r="C8" s="231" t="s">
        <v>88</v>
      </c>
      <c r="D8" s="116">
        <f>D6-D7</f>
        <v>0</v>
      </c>
      <c r="E8" s="116">
        <f t="shared" ref="E8:H8" si="0">E6-E7</f>
        <v>0</v>
      </c>
      <c r="F8" s="117">
        <f t="shared" si="0"/>
        <v>0</v>
      </c>
      <c r="G8" s="116">
        <f t="shared" si="0"/>
        <v>0</v>
      </c>
      <c r="H8" s="118">
        <f t="shared" si="0"/>
        <v>0</v>
      </c>
    </row>
    <row r="9" spans="1:24" ht="15" thickBot="1" x14ac:dyDescent="0.35">
      <c r="B9" s="259"/>
      <c r="C9" s="231" t="s">
        <v>52</v>
      </c>
      <c r="D9" s="264">
        <v>0.03</v>
      </c>
      <c r="E9" s="264">
        <v>0.03</v>
      </c>
      <c r="F9" s="265">
        <v>2.5000000000000001E-2</v>
      </c>
      <c r="G9" s="264">
        <v>0.02</v>
      </c>
      <c r="H9" s="266">
        <v>0.02</v>
      </c>
    </row>
    <row r="10" spans="1:24" ht="15" thickBot="1" x14ac:dyDescent="0.35">
      <c r="B10" s="259"/>
      <c r="C10" s="232" t="s">
        <v>32</v>
      </c>
      <c r="D10" s="83">
        <f>IF(D5="EVET",D8*D9,0)</f>
        <v>0</v>
      </c>
      <c r="E10" s="83">
        <f t="shared" ref="E10:H10" si="1">IF(E5="EVET",E8*E9,0)</f>
        <v>0</v>
      </c>
      <c r="F10" s="83">
        <f t="shared" si="1"/>
        <v>0</v>
      </c>
      <c r="G10" s="83">
        <f t="shared" si="1"/>
        <v>0</v>
      </c>
      <c r="H10" s="83">
        <f t="shared" si="1"/>
        <v>0</v>
      </c>
      <c r="J10" s="366" t="s">
        <v>184</v>
      </c>
      <c r="K10" s="367"/>
      <c r="L10" s="313" t="s">
        <v>222</v>
      </c>
      <c r="M10" s="314" t="s">
        <v>223</v>
      </c>
    </row>
    <row r="11" spans="1:24" s="258" customFormat="1" ht="26.4" thickBot="1" x14ac:dyDescent="0.35">
      <c r="A11" s="254"/>
      <c r="B11" s="255"/>
      <c r="C11" s="243" t="s">
        <v>155</v>
      </c>
      <c r="D11" s="397">
        <f>SUM(D10:H10)</f>
        <v>0</v>
      </c>
      <c r="E11" s="398"/>
      <c r="F11" s="398"/>
      <c r="G11" s="398"/>
      <c r="H11" s="399"/>
      <c r="I11" s="254"/>
      <c r="J11" s="400">
        <f>D11*90/100</f>
        <v>0</v>
      </c>
      <c r="K11" s="401"/>
      <c r="L11" s="295">
        <f>D11*1.09</f>
        <v>0</v>
      </c>
      <c r="M11" s="295">
        <f>L11/12</f>
        <v>0</v>
      </c>
      <c r="N11" s="254"/>
      <c r="O11" s="254"/>
      <c r="P11" s="254"/>
      <c r="Q11" s="254"/>
      <c r="R11" s="254"/>
      <c r="S11" s="254"/>
      <c r="T11" s="254"/>
    </row>
    <row r="12" spans="1:24" s="258" customFormat="1" ht="15" thickBot="1" x14ac:dyDescent="0.35">
      <c r="A12" s="254"/>
      <c r="B12" s="255"/>
      <c r="C12" s="333" t="s">
        <v>90</v>
      </c>
      <c r="D12" s="334"/>
      <c r="E12" s="334"/>
      <c r="F12" s="334"/>
      <c r="G12" s="334"/>
      <c r="H12" s="335"/>
      <c r="I12" s="254"/>
      <c r="J12" s="254"/>
      <c r="K12" s="254"/>
      <c r="L12" s="254"/>
      <c r="M12" s="254"/>
      <c r="N12" s="254"/>
      <c r="O12" s="254"/>
      <c r="P12" s="254"/>
      <c r="Q12" s="254"/>
      <c r="R12" s="254"/>
      <c r="S12" s="254"/>
      <c r="T12" s="254"/>
    </row>
    <row r="13" spans="1:24" s="254" customFormat="1" x14ac:dyDescent="0.3">
      <c r="B13" s="255"/>
      <c r="C13" s="256"/>
      <c r="D13" s="257"/>
      <c r="E13" s="257"/>
      <c r="F13" s="257"/>
      <c r="G13" s="257"/>
      <c r="H13" s="257"/>
    </row>
    <row r="14" spans="1:24" s="254" customFormat="1" ht="15" thickBot="1" x14ac:dyDescent="0.35">
      <c r="B14" s="259"/>
      <c r="C14" s="260" t="s">
        <v>86</v>
      </c>
      <c r="D14" s="261"/>
      <c r="E14" s="261"/>
      <c r="F14" s="261"/>
      <c r="G14" s="261"/>
      <c r="H14" s="261"/>
    </row>
    <row r="15" spans="1:24" s="262" customFormat="1" ht="15" thickBot="1" x14ac:dyDescent="0.35">
      <c r="A15" s="254"/>
      <c r="B15" s="259" t="s">
        <v>93</v>
      </c>
      <c r="C15" s="245" t="s">
        <v>145</v>
      </c>
      <c r="D15" s="267">
        <v>2018</v>
      </c>
      <c r="E15" s="267">
        <v>2019</v>
      </c>
      <c r="F15" s="267">
        <v>2020</v>
      </c>
      <c r="G15" s="267">
        <v>2021</v>
      </c>
      <c r="H15" s="267">
        <v>2022</v>
      </c>
      <c r="I15" s="254"/>
      <c r="J15" s="254"/>
      <c r="K15" s="254"/>
      <c r="L15" s="254"/>
      <c r="M15" s="254"/>
      <c r="N15" s="254"/>
      <c r="O15" s="254"/>
      <c r="P15" s="254"/>
      <c r="Q15" s="254"/>
      <c r="R15" s="254"/>
      <c r="S15" s="254"/>
      <c r="T15" s="254"/>
      <c r="U15" s="258"/>
      <c r="V15" s="258"/>
      <c r="W15" s="258"/>
      <c r="X15" s="258"/>
    </row>
    <row r="16" spans="1:24" s="262" customFormat="1" x14ac:dyDescent="0.3">
      <c r="A16" s="254"/>
      <c r="B16" s="259"/>
      <c r="C16" s="246" t="s">
        <v>166</v>
      </c>
      <c r="D16" s="312" t="s">
        <v>12</v>
      </c>
      <c r="E16" s="312" t="s">
        <v>12</v>
      </c>
      <c r="F16" s="312" t="s">
        <v>12</v>
      </c>
      <c r="G16" s="312" t="s">
        <v>12</v>
      </c>
      <c r="H16" s="312" t="s">
        <v>12</v>
      </c>
      <c r="I16" s="254"/>
      <c r="J16" s="254"/>
      <c r="K16" s="254"/>
      <c r="L16" s="254"/>
      <c r="M16" s="254"/>
      <c r="N16" s="254"/>
      <c r="O16" s="254"/>
      <c r="P16" s="254"/>
      <c r="Q16" s="254"/>
      <c r="R16" s="254"/>
      <c r="S16" s="254"/>
      <c r="T16" s="254"/>
      <c r="U16" s="258"/>
      <c r="V16" s="258"/>
      <c r="W16" s="258"/>
      <c r="X16" s="258"/>
    </row>
    <row r="17" spans="1:24" s="262" customFormat="1" x14ac:dyDescent="0.3">
      <c r="A17" s="254"/>
      <c r="B17" s="259"/>
      <c r="C17" s="229" t="s">
        <v>191</v>
      </c>
      <c r="D17" s="23"/>
      <c r="E17" s="23"/>
      <c r="F17" s="23"/>
      <c r="G17" s="23"/>
      <c r="H17" s="23"/>
      <c r="I17" s="254"/>
      <c r="J17" s="254"/>
      <c r="K17" s="254"/>
      <c r="L17" s="254"/>
      <c r="M17" s="254"/>
      <c r="N17" s="254"/>
      <c r="O17" s="254"/>
      <c r="P17" s="254"/>
      <c r="Q17" s="254"/>
      <c r="R17" s="254"/>
      <c r="S17" s="254"/>
      <c r="T17" s="254"/>
      <c r="U17" s="258"/>
      <c r="V17" s="258"/>
      <c r="W17" s="258"/>
      <c r="X17" s="258"/>
    </row>
    <row r="18" spans="1:24" s="262" customFormat="1" x14ac:dyDescent="0.3">
      <c r="A18" s="254"/>
      <c r="B18" s="259"/>
      <c r="C18" s="229" t="s">
        <v>192</v>
      </c>
      <c r="D18" s="23"/>
      <c r="E18" s="23"/>
      <c r="F18" s="23"/>
      <c r="G18" s="23"/>
      <c r="H18" s="23"/>
      <c r="I18" s="254"/>
      <c r="J18" s="254"/>
      <c r="K18" s="254"/>
      <c r="L18" s="254"/>
      <c r="M18" s="254"/>
      <c r="N18" s="254"/>
      <c r="O18" s="254"/>
      <c r="P18" s="254"/>
      <c r="Q18" s="254"/>
      <c r="R18" s="254"/>
      <c r="S18" s="254"/>
      <c r="T18" s="254"/>
      <c r="U18" s="258"/>
      <c r="V18" s="258"/>
      <c r="W18" s="258"/>
      <c r="X18" s="258"/>
    </row>
    <row r="19" spans="1:24" s="262" customFormat="1" x14ac:dyDescent="0.3">
      <c r="A19" s="254"/>
      <c r="B19" s="259"/>
      <c r="C19" s="229" t="s">
        <v>91</v>
      </c>
      <c r="D19" s="87">
        <f>IFERROR(D17/D18,0)</f>
        <v>0</v>
      </c>
      <c r="E19" s="87">
        <f t="shared" ref="E19:H19" si="2">IFERROR(E17/E18,0)</f>
        <v>0</v>
      </c>
      <c r="F19" s="87">
        <f t="shared" si="2"/>
        <v>0</v>
      </c>
      <c r="G19" s="87">
        <f t="shared" si="2"/>
        <v>0</v>
      </c>
      <c r="H19" s="87">
        <f t="shared" si="2"/>
        <v>0</v>
      </c>
      <c r="I19" s="254"/>
      <c r="J19" s="254"/>
      <c r="K19" s="254"/>
      <c r="L19" s="254"/>
      <c r="M19" s="254"/>
      <c r="N19" s="254"/>
      <c r="O19" s="254"/>
      <c r="P19" s="254"/>
      <c r="Q19" s="254"/>
      <c r="R19" s="254"/>
      <c r="S19" s="254"/>
      <c r="T19" s="254"/>
      <c r="U19" s="258"/>
      <c r="V19" s="258"/>
      <c r="W19" s="258"/>
      <c r="X19" s="258"/>
    </row>
    <row r="20" spans="1:24" s="262" customFormat="1" x14ac:dyDescent="0.3">
      <c r="A20" s="254"/>
      <c r="B20" s="259"/>
      <c r="C20" s="231" t="s">
        <v>92</v>
      </c>
      <c r="D20" s="49">
        <f>D19*12</f>
        <v>0</v>
      </c>
      <c r="E20" s="49">
        <f t="shared" ref="E20:H20" si="3">E19*12</f>
        <v>0</v>
      </c>
      <c r="F20" s="49">
        <f t="shared" si="3"/>
        <v>0</v>
      </c>
      <c r="G20" s="49">
        <f t="shared" si="3"/>
        <v>0</v>
      </c>
      <c r="H20" s="49">
        <f t="shared" si="3"/>
        <v>0</v>
      </c>
      <c r="I20" s="254"/>
      <c r="J20" s="254"/>
      <c r="K20" s="254"/>
      <c r="L20" s="254"/>
      <c r="M20" s="254"/>
      <c r="N20" s="254"/>
      <c r="O20" s="254"/>
      <c r="P20" s="254"/>
      <c r="Q20" s="254"/>
      <c r="R20" s="254"/>
      <c r="S20" s="254"/>
      <c r="T20" s="254"/>
      <c r="U20" s="258"/>
      <c r="V20" s="258"/>
      <c r="W20" s="258"/>
      <c r="X20" s="258"/>
    </row>
    <row r="21" spans="1:24" s="262" customFormat="1" x14ac:dyDescent="0.3">
      <c r="A21" s="254"/>
      <c r="B21" s="259"/>
      <c r="C21" s="231" t="s">
        <v>89</v>
      </c>
      <c r="D21" s="22"/>
      <c r="E21" s="22"/>
      <c r="F21" s="22"/>
      <c r="G21" s="22"/>
      <c r="H21" s="22"/>
      <c r="I21" s="254"/>
      <c r="J21" s="254"/>
      <c r="K21" s="254"/>
      <c r="L21" s="254"/>
      <c r="M21" s="254"/>
      <c r="N21" s="254"/>
      <c r="O21" s="254"/>
      <c r="P21" s="254"/>
      <c r="Q21" s="254"/>
      <c r="R21" s="254"/>
      <c r="S21" s="254"/>
      <c r="T21" s="254"/>
      <c r="U21" s="258"/>
      <c r="V21" s="258"/>
      <c r="W21" s="258"/>
      <c r="X21" s="258"/>
    </row>
    <row r="22" spans="1:24" s="262" customFormat="1" x14ac:dyDescent="0.3">
      <c r="A22" s="254"/>
      <c r="B22" s="259"/>
      <c r="C22" s="231" t="s">
        <v>88</v>
      </c>
      <c r="D22" s="49">
        <f>D20-D21</f>
        <v>0</v>
      </c>
      <c r="E22" s="49">
        <f t="shared" ref="E22:H22" si="4">E20-E21</f>
        <v>0</v>
      </c>
      <c r="F22" s="49">
        <f t="shared" si="4"/>
        <v>0</v>
      </c>
      <c r="G22" s="49">
        <f t="shared" si="4"/>
        <v>0</v>
      </c>
      <c r="H22" s="49">
        <f t="shared" si="4"/>
        <v>0</v>
      </c>
      <c r="I22" s="254"/>
      <c r="J22" s="254"/>
      <c r="K22" s="254"/>
      <c r="L22" s="254"/>
      <c r="M22" s="254"/>
      <c r="N22" s="254"/>
      <c r="O22" s="254"/>
      <c r="P22" s="254"/>
      <c r="Q22" s="254"/>
      <c r="R22" s="254"/>
      <c r="S22" s="254"/>
      <c r="T22" s="254"/>
      <c r="U22" s="258"/>
      <c r="V22" s="258"/>
      <c r="W22" s="258"/>
      <c r="X22" s="258"/>
    </row>
    <row r="23" spans="1:24" s="262" customFormat="1" ht="15" thickBot="1" x14ac:dyDescent="0.35">
      <c r="A23" s="254"/>
      <c r="B23" s="259"/>
      <c r="C23" s="231" t="s">
        <v>52</v>
      </c>
      <c r="D23" s="264">
        <v>0.03</v>
      </c>
      <c r="E23" s="264">
        <v>0.03</v>
      </c>
      <c r="F23" s="264">
        <v>2.5000000000000001E-2</v>
      </c>
      <c r="G23" s="264">
        <v>0.02</v>
      </c>
      <c r="H23" s="264">
        <v>0.02</v>
      </c>
      <c r="I23" s="254"/>
      <c r="J23" s="254"/>
      <c r="K23" s="254"/>
      <c r="L23" s="254"/>
      <c r="M23" s="254"/>
      <c r="N23" s="254"/>
      <c r="O23" s="254"/>
      <c r="P23" s="254"/>
      <c r="Q23" s="254"/>
      <c r="R23" s="254"/>
      <c r="S23" s="254"/>
      <c r="T23" s="254"/>
      <c r="U23" s="258"/>
      <c r="V23" s="258"/>
      <c r="W23" s="258"/>
      <c r="X23" s="258"/>
    </row>
    <row r="24" spans="1:24" s="262" customFormat="1" ht="15" thickBot="1" x14ac:dyDescent="0.35">
      <c r="A24" s="254"/>
      <c r="B24" s="259"/>
      <c r="C24" s="232" t="s">
        <v>32</v>
      </c>
      <c r="D24" s="83">
        <f>IF(D16="EVET",D22*D23,0)</f>
        <v>0</v>
      </c>
      <c r="E24" s="83">
        <f t="shared" ref="E24:H24" si="5">IF(E16="EVET",E22*E23,0)</f>
        <v>0</v>
      </c>
      <c r="F24" s="83">
        <f t="shared" si="5"/>
        <v>0</v>
      </c>
      <c r="G24" s="83">
        <f t="shared" si="5"/>
        <v>0</v>
      </c>
      <c r="H24" s="83">
        <f t="shared" si="5"/>
        <v>0</v>
      </c>
      <c r="I24" s="254"/>
      <c r="J24" s="366" t="s">
        <v>184</v>
      </c>
      <c r="K24" s="367"/>
      <c r="L24" s="313" t="s">
        <v>222</v>
      </c>
      <c r="M24" s="314" t="s">
        <v>223</v>
      </c>
      <c r="N24" s="254"/>
      <c r="O24" s="254"/>
      <c r="P24" s="254"/>
      <c r="Q24" s="254"/>
      <c r="R24" s="254"/>
      <c r="S24" s="254"/>
      <c r="T24" s="254"/>
      <c r="U24" s="258"/>
      <c r="V24" s="258"/>
      <c r="W24" s="258"/>
      <c r="X24" s="258"/>
    </row>
    <row r="25" spans="1:24" s="258" customFormat="1" ht="26.4" thickBot="1" x14ac:dyDescent="0.35">
      <c r="A25" s="254"/>
      <c r="B25" s="255"/>
      <c r="C25" s="247" t="s">
        <v>155</v>
      </c>
      <c r="D25" s="397">
        <f>SUM(D24:H24)</f>
        <v>0</v>
      </c>
      <c r="E25" s="398"/>
      <c r="F25" s="398"/>
      <c r="G25" s="398"/>
      <c r="H25" s="399"/>
      <c r="I25" s="254"/>
      <c r="J25" s="400">
        <f>D25*90/100</f>
        <v>0</v>
      </c>
      <c r="K25" s="401"/>
      <c r="L25" s="295">
        <f>D25*1.09</f>
        <v>0</v>
      </c>
      <c r="M25" s="295">
        <f>L25/12</f>
        <v>0</v>
      </c>
      <c r="N25" s="254"/>
      <c r="O25" s="254"/>
      <c r="P25" s="254"/>
      <c r="Q25" s="254"/>
      <c r="R25" s="254"/>
      <c r="S25" s="254"/>
      <c r="T25" s="254"/>
    </row>
    <row r="26" spans="1:24" s="254" customFormat="1" x14ac:dyDescent="0.3">
      <c r="B26" s="255"/>
      <c r="C26" s="256"/>
      <c r="D26" s="257"/>
      <c r="E26" s="257"/>
      <c r="F26" s="257"/>
      <c r="G26" s="257"/>
      <c r="H26" s="257"/>
    </row>
    <row r="27" spans="1:24" s="254" customFormat="1" ht="15" thickBot="1" x14ac:dyDescent="0.35">
      <c r="B27" s="259"/>
      <c r="C27" s="260" t="s">
        <v>86</v>
      </c>
      <c r="D27" s="261"/>
      <c r="E27" s="261"/>
      <c r="F27" s="261"/>
      <c r="G27" s="261"/>
      <c r="H27" s="261"/>
    </row>
    <row r="28" spans="1:24" s="262" customFormat="1" ht="29.4" thickBot="1" x14ac:dyDescent="0.35">
      <c r="A28" s="254"/>
      <c r="B28" s="259" t="s">
        <v>94</v>
      </c>
      <c r="C28" s="245" t="s">
        <v>101</v>
      </c>
      <c r="D28" s="221">
        <v>2018</v>
      </c>
      <c r="E28" s="244">
        <v>2019</v>
      </c>
      <c r="F28" s="221">
        <v>2020</v>
      </c>
      <c r="G28" s="244">
        <v>2021</v>
      </c>
      <c r="H28" s="221">
        <v>2022</v>
      </c>
      <c r="I28" s="254"/>
      <c r="J28" s="254"/>
      <c r="K28" s="254"/>
      <c r="L28" s="254"/>
      <c r="M28" s="254"/>
      <c r="N28" s="254"/>
      <c r="O28" s="254"/>
      <c r="P28" s="254"/>
      <c r="Q28" s="254"/>
      <c r="R28" s="254"/>
      <c r="S28" s="254"/>
      <c r="T28" s="254"/>
      <c r="U28" s="258"/>
      <c r="V28" s="258"/>
      <c r="W28" s="258"/>
      <c r="X28" s="258"/>
    </row>
    <row r="29" spans="1:24" s="262" customFormat="1" x14ac:dyDescent="0.3">
      <c r="A29" s="254"/>
      <c r="B29" s="259"/>
      <c r="C29" s="246" t="s">
        <v>166</v>
      </c>
      <c r="D29" s="312" t="s">
        <v>12</v>
      </c>
      <c r="E29" s="312" t="s">
        <v>12</v>
      </c>
      <c r="F29" s="312" t="s">
        <v>12</v>
      </c>
      <c r="G29" s="312" t="s">
        <v>12</v>
      </c>
      <c r="H29" s="312" t="s">
        <v>12</v>
      </c>
      <c r="I29" s="254"/>
      <c r="J29" s="254"/>
      <c r="K29" s="254"/>
      <c r="L29" s="254"/>
      <c r="M29" s="254"/>
      <c r="N29" s="254"/>
      <c r="O29" s="254"/>
      <c r="P29" s="254"/>
      <c r="Q29" s="254"/>
      <c r="R29" s="254"/>
      <c r="S29" s="254"/>
      <c r="T29" s="254"/>
      <c r="U29" s="258"/>
      <c r="V29" s="258"/>
      <c r="W29" s="258"/>
      <c r="X29" s="258"/>
    </row>
    <row r="30" spans="1:24" s="262" customFormat="1" ht="15" thickBot="1" x14ac:dyDescent="0.35">
      <c r="A30" s="254"/>
      <c r="B30" s="259"/>
      <c r="C30" s="229" t="s">
        <v>95</v>
      </c>
      <c r="D30" s="119"/>
      <c r="E30" s="120"/>
      <c r="F30" s="119"/>
      <c r="G30" s="120"/>
      <c r="H30" s="119"/>
      <c r="I30" s="254"/>
      <c r="J30" s="254"/>
      <c r="K30" s="254"/>
      <c r="L30" s="254"/>
      <c r="M30" s="254"/>
      <c r="N30" s="254"/>
      <c r="O30" s="254"/>
      <c r="P30" s="254"/>
      <c r="Q30" s="254"/>
      <c r="R30" s="254"/>
      <c r="S30" s="254"/>
      <c r="T30" s="254"/>
      <c r="U30" s="258"/>
      <c r="V30" s="258"/>
      <c r="W30" s="258"/>
      <c r="X30" s="258"/>
    </row>
    <row r="31" spans="1:24" s="262" customFormat="1" ht="15" thickBot="1" x14ac:dyDescent="0.35">
      <c r="A31" s="254"/>
      <c r="B31" s="259"/>
      <c r="C31" s="231" t="s">
        <v>52</v>
      </c>
      <c r="D31" s="268">
        <v>0.18</v>
      </c>
      <c r="E31" s="269">
        <v>0.18</v>
      </c>
      <c r="F31" s="268">
        <v>0.18</v>
      </c>
      <c r="G31" s="269">
        <v>0.18</v>
      </c>
      <c r="H31" s="268">
        <v>0.18</v>
      </c>
      <c r="I31" s="254"/>
      <c r="J31" s="254"/>
      <c r="K31" s="254"/>
      <c r="L31" s="254"/>
      <c r="M31" s="254"/>
      <c r="N31" s="254"/>
      <c r="O31" s="254"/>
      <c r="P31" s="254"/>
      <c r="Q31" s="254"/>
      <c r="R31" s="254"/>
      <c r="S31" s="254"/>
      <c r="T31" s="254"/>
      <c r="U31" s="258"/>
      <c r="V31" s="258"/>
      <c r="W31" s="258"/>
      <c r="X31" s="258"/>
    </row>
    <row r="32" spans="1:24" s="262" customFormat="1" ht="15" thickBot="1" x14ac:dyDescent="0.35">
      <c r="A32" s="254"/>
      <c r="B32" s="259"/>
      <c r="C32" s="232" t="s">
        <v>32</v>
      </c>
      <c r="D32" s="83">
        <f>IF(D29="EVET",D30*D31,0)</f>
        <v>0</v>
      </c>
      <c r="E32" s="85">
        <f t="shared" ref="E32:H32" si="6">IF(E29="EVET",E30*E31,0)</f>
        <v>0</v>
      </c>
      <c r="F32" s="83">
        <f t="shared" si="6"/>
        <v>0</v>
      </c>
      <c r="G32" s="85">
        <f t="shared" si="6"/>
        <v>0</v>
      </c>
      <c r="H32" s="83">
        <f t="shared" si="6"/>
        <v>0</v>
      </c>
      <c r="I32" s="254"/>
      <c r="J32" s="366" t="s">
        <v>184</v>
      </c>
      <c r="K32" s="367"/>
      <c r="L32" s="313" t="s">
        <v>222</v>
      </c>
      <c r="M32" s="314" t="s">
        <v>223</v>
      </c>
      <c r="N32" s="254"/>
      <c r="O32" s="254"/>
      <c r="P32" s="254"/>
      <c r="Q32" s="254"/>
      <c r="R32" s="254"/>
      <c r="S32" s="254"/>
      <c r="T32" s="254"/>
      <c r="U32" s="258"/>
      <c r="V32" s="258"/>
      <c r="W32" s="258"/>
      <c r="X32" s="258"/>
    </row>
    <row r="33" spans="1:24" s="258" customFormat="1" ht="26.4" thickBot="1" x14ac:dyDescent="0.35">
      <c r="A33" s="254"/>
      <c r="B33" s="255"/>
      <c r="C33" s="247" t="s">
        <v>155</v>
      </c>
      <c r="D33" s="397">
        <f>SUM(D32:H32)</f>
        <v>0</v>
      </c>
      <c r="E33" s="398"/>
      <c r="F33" s="398"/>
      <c r="G33" s="398"/>
      <c r="H33" s="399"/>
      <c r="I33" s="254"/>
      <c r="J33" s="400">
        <f>D33*90/100</f>
        <v>0</v>
      </c>
      <c r="K33" s="401"/>
      <c r="L33" s="295">
        <f>D33*1.09</f>
        <v>0</v>
      </c>
      <c r="M33" s="295">
        <f>L33/12</f>
        <v>0</v>
      </c>
      <c r="N33" s="254"/>
      <c r="O33" s="254"/>
      <c r="P33" s="254"/>
      <c r="Q33" s="254"/>
      <c r="R33" s="254"/>
      <c r="S33" s="254"/>
      <c r="T33" s="254"/>
    </row>
    <row r="34" spans="1:24" s="254" customFormat="1" x14ac:dyDescent="0.3">
      <c r="B34" s="255"/>
      <c r="C34" s="256"/>
      <c r="D34" s="257"/>
      <c r="E34" s="257"/>
      <c r="F34" s="257"/>
      <c r="G34" s="257"/>
      <c r="H34" s="257"/>
    </row>
    <row r="35" spans="1:24" s="254" customFormat="1" ht="15" thickBot="1" x14ac:dyDescent="0.35">
      <c r="B35" s="259"/>
      <c r="C35" s="260" t="s">
        <v>86</v>
      </c>
      <c r="D35" s="261"/>
      <c r="E35" s="261"/>
      <c r="F35" s="261"/>
      <c r="G35" s="261"/>
      <c r="H35" s="261"/>
    </row>
    <row r="36" spans="1:24" s="262" customFormat="1" ht="43.8" thickBot="1" x14ac:dyDescent="0.35">
      <c r="A36" s="254"/>
      <c r="B36" s="259" t="s">
        <v>96</v>
      </c>
      <c r="C36" s="245" t="s">
        <v>103</v>
      </c>
      <c r="D36" s="221">
        <v>2018</v>
      </c>
      <c r="E36" s="244">
        <v>2019</v>
      </c>
      <c r="F36" s="221">
        <v>2020</v>
      </c>
      <c r="G36" s="244">
        <v>2021</v>
      </c>
      <c r="H36" s="221">
        <v>2022</v>
      </c>
      <c r="I36" s="254"/>
      <c r="J36" s="254"/>
      <c r="K36" s="254"/>
      <c r="L36" s="254"/>
      <c r="M36" s="254"/>
      <c r="N36" s="254"/>
      <c r="O36" s="254"/>
      <c r="P36" s="254"/>
      <c r="Q36" s="254"/>
      <c r="R36" s="254"/>
      <c r="S36" s="254"/>
      <c r="T36" s="254"/>
      <c r="U36" s="258"/>
      <c r="V36" s="258"/>
      <c r="W36" s="258"/>
      <c r="X36" s="258"/>
    </row>
    <row r="37" spans="1:24" s="262" customFormat="1" x14ac:dyDescent="0.3">
      <c r="A37" s="254"/>
      <c r="B37" s="259"/>
      <c r="C37" s="246" t="s">
        <v>166</v>
      </c>
      <c r="D37" s="312" t="s">
        <v>12</v>
      </c>
      <c r="E37" s="312" t="s">
        <v>12</v>
      </c>
      <c r="F37" s="312" t="s">
        <v>12</v>
      </c>
      <c r="G37" s="312" t="s">
        <v>12</v>
      </c>
      <c r="H37" s="312" t="s">
        <v>12</v>
      </c>
      <c r="I37" s="254"/>
      <c r="J37" s="254"/>
      <c r="K37" s="254"/>
      <c r="L37" s="254"/>
      <c r="M37" s="254"/>
      <c r="N37" s="254"/>
      <c r="O37" s="254"/>
      <c r="P37" s="254"/>
      <c r="Q37" s="254"/>
      <c r="R37" s="254"/>
      <c r="S37" s="254"/>
      <c r="T37" s="254"/>
      <c r="U37" s="258"/>
      <c r="V37" s="258"/>
      <c r="W37" s="258"/>
      <c r="X37" s="258"/>
    </row>
    <row r="38" spans="1:24" s="262" customFormat="1" ht="15" thickBot="1" x14ac:dyDescent="0.35">
      <c r="A38" s="254"/>
      <c r="B38" s="259"/>
      <c r="C38" s="229" t="s">
        <v>95</v>
      </c>
      <c r="D38" s="119"/>
      <c r="E38" s="120"/>
      <c r="F38" s="119"/>
      <c r="G38" s="120"/>
      <c r="H38" s="119"/>
      <c r="I38" s="254"/>
      <c r="J38" s="254"/>
      <c r="K38" s="254"/>
      <c r="L38" s="254"/>
      <c r="M38" s="254"/>
      <c r="N38" s="254"/>
      <c r="O38" s="254"/>
      <c r="P38" s="254"/>
      <c r="Q38" s="254"/>
      <c r="R38" s="254"/>
      <c r="S38" s="254"/>
      <c r="T38" s="254"/>
      <c r="U38" s="258"/>
      <c r="V38" s="258"/>
      <c r="W38" s="258"/>
      <c r="X38" s="258"/>
    </row>
    <row r="39" spans="1:24" s="262" customFormat="1" ht="15" thickBot="1" x14ac:dyDescent="0.35">
      <c r="A39" s="254"/>
      <c r="B39" s="259"/>
      <c r="C39" s="231" t="s">
        <v>52</v>
      </c>
      <c r="D39" s="268">
        <v>0.18</v>
      </c>
      <c r="E39" s="269">
        <v>0.18</v>
      </c>
      <c r="F39" s="268">
        <v>0.18</v>
      </c>
      <c r="G39" s="269">
        <v>0.18</v>
      </c>
      <c r="H39" s="268">
        <v>0.18</v>
      </c>
      <c r="I39" s="254"/>
      <c r="J39" s="254"/>
      <c r="K39" s="254"/>
      <c r="L39" s="254"/>
      <c r="M39" s="254"/>
      <c r="N39" s="254"/>
      <c r="O39" s="254"/>
      <c r="P39" s="254"/>
      <c r="Q39" s="254"/>
      <c r="R39" s="254"/>
      <c r="S39" s="254"/>
      <c r="T39" s="254"/>
      <c r="U39" s="258"/>
      <c r="V39" s="258"/>
      <c r="W39" s="258"/>
      <c r="X39" s="258"/>
    </row>
    <row r="40" spans="1:24" s="262" customFormat="1" ht="15" thickBot="1" x14ac:dyDescent="0.35">
      <c r="A40" s="254"/>
      <c r="B40" s="259"/>
      <c r="C40" s="232" t="s">
        <v>32</v>
      </c>
      <c r="D40" s="83">
        <f>IF(D37="EVET",D38*D39,0)</f>
        <v>0</v>
      </c>
      <c r="E40" s="85">
        <f t="shared" ref="E40:H40" si="7">IF(E37="EVET",E38*E39,0)</f>
        <v>0</v>
      </c>
      <c r="F40" s="83">
        <f t="shared" si="7"/>
        <v>0</v>
      </c>
      <c r="G40" s="85">
        <f t="shared" si="7"/>
        <v>0</v>
      </c>
      <c r="H40" s="83">
        <f t="shared" si="7"/>
        <v>0</v>
      </c>
      <c r="I40" s="254"/>
      <c r="J40" s="366" t="s">
        <v>184</v>
      </c>
      <c r="K40" s="367"/>
      <c r="L40" s="313" t="s">
        <v>222</v>
      </c>
      <c r="M40" s="314" t="s">
        <v>223</v>
      </c>
      <c r="N40" s="254"/>
      <c r="O40" s="254"/>
      <c r="P40" s="254"/>
      <c r="Q40" s="254"/>
      <c r="R40" s="254"/>
      <c r="S40" s="254"/>
      <c r="T40" s="254"/>
      <c r="U40" s="258"/>
      <c r="V40" s="258"/>
      <c r="W40" s="258"/>
      <c r="X40" s="258"/>
    </row>
    <row r="41" spans="1:24" s="258" customFormat="1" ht="26.4" thickBot="1" x14ac:dyDescent="0.35">
      <c r="A41" s="254"/>
      <c r="B41" s="255"/>
      <c r="C41" s="247" t="s">
        <v>155</v>
      </c>
      <c r="D41" s="397">
        <f>SUM(D40:H40)</f>
        <v>0</v>
      </c>
      <c r="E41" s="398"/>
      <c r="F41" s="398"/>
      <c r="G41" s="398"/>
      <c r="H41" s="399"/>
      <c r="I41" s="254"/>
      <c r="J41" s="400">
        <f>D41*90/100</f>
        <v>0</v>
      </c>
      <c r="K41" s="401"/>
      <c r="L41" s="295">
        <f>D41*1.09</f>
        <v>0</v>
      </c>
      <c r="M41" s="295">
        <f>L41/12</f>
        <v>0</v>
      </c>
      <c r="N41" s="254"/>
      <c r="O41" s="254"/>
      <c r="P41" s="254"/>
      <c r="Q41" s="254"/>
      <c r="R41" s="254"/>
      <c r="S41" s="254"/>
      <c r="T41" s="254"/>
    </row>
    <row r="42" spans="1:24" s="254" customFormat="1" x14ac:dyDescent="0.3">
      <c r="B42" s="255"/>
      <c r="C42" s="256"/>
      <c r="D42" s="257"/>
      <c r="E42" s="257"/>
      <c r="F42" s="257"/>
      <c r="G42" s="257"/>
      <c r="H42" s="257"/>
    </row>
    <row r="43" spans="1:24" s="254" customFormat="1" ht="15" thickBot="1" x14ac:dyDescent="0.35">
      <c r="B43" s="259"/>
      <c r="C43" s="260" t="s">
        <v>86</v>
      </c>
      <c r="D43" s="261"/>
      <c r="E43" s="261"/>
      <c r="F43" s="261"/>
      <c r="G43" s="261"/>
      <c r="H43" s="261"/>
    </row>
    <row r="44" spans="1:24" s="262" customFormat="1" ht="29.4" thickBot="1" x14ac:dyDescent="0.35">
      <c r="A44" s="254"/>
      <c r="B44" s="259" t="s">
        <v>104</v>
      </c>
      <c r="C44" s="245" t="s">
        <v>105</v>
      </c>
      <c r="D44" s="221">
        <v>2018</v>
      </c>
      <c r="E44" s="244">
        <v>2019</v>
      </c>
      <c r="F44" s="221">
        <v>2020</v>
      </c>
      <c r="G44" s="244">
        <v>2021</v>
      </c>
      <c r="H44" s="221">
        <v>2022</v>
      </c>
      <c r="I44" s="254"/>
      <c r="J44" s="254"/>
      <c r="K44" s="254"/>
      <c r="L44" s="254"/>
      <c r="M44" s="254"/>
      <c r="N44" s="254"/>
      <c r="O44" s="254"/>
      <c r="P44" s="254"/>
      <c r="Q44" s="254"/>
      <c r="R44" s="254"/>
      <c r="S44" s="254"/>
      <c r="T44" s="254"/>
      <c r="U44" s="258"/>
      <c r="V44" s="258"/>
      <c r="W44" s="258"/>
      <c r="X44" s="258"/>
    </row>
    <row r="45" spans="1:24" s="262" customFormat="1" x14ac:dyDescent="0.3">
      <c r="A45" s="254"/>
      <c r="B45" s="259"/>
      <c r="C45" s="246" t="s">
        <v>166</v>
      </c>
      <c r="D45" s="312" t="s">
        <v>12</v>
      </c>
      <c r="E45" s="312" t="s">
        <v>12</v>
      </c>
      <c r="F45" s="312" t="s">
        <v>12</v>
      </c>
      <c r="G45" s="312" t="s">
        <v>12</v>
      </c>
      <c r="H45" s="312" t="s">
        <v>12</v>
      </c>
      <c r="I45" s="254"/>
      <c r="J45" s="254"/>
      <c r="K45" s="254"/>
      <c r="L45" s="254"/>
      <c r="M45" s="254"/>
      <c r="N45" s="254"/>
      <c r="O45" s="254"/>
      <c r="P45" s="254"/>
      <c r="Q45" s="254"/>
      <c r="R45" s="254"/>
      <c r="S45" s="254"/>
      <c r="T45" s="254"/>
      <c r="U45" s="258"/>
      <c r="V45" s="258"/>
      <c r="W45" s="258"/>
      <c r="X45" s="258"/>
    </row>
    <row r="46" spans="1:24" s="262" customFormat="1" ht="15" thickBot="1" x14ac:dyDescent="0.35">
      <c r="A46" s="254"/>
      <c r="B46" s="259"/>
      <c r="C46" s="229" t="s">
        <v>95</v>
      </c>
      <c r="D46" s="123"/>
      <c r="E46" s="124"/>
      <c r="F46" s="123"/>
      <c r="G46" s="124"/>
      <c r="H46" s="123"/>
      <c r="I46" s="254"/>
      <c r="J46" s="254"/>
      <c r="K46" s="254"/>
      <c r="L46" s="254"/>
      <c r="M46" s="254"/>
      <c r="N46" s="254"/>
      <c r="O46" s="254"/>
      <c r="P46" s="254"/>
      <c r="Q46" s="254"/>
      <c r="R46" s="254"/>
      <c r="S46" s="254"/>
      <c r="T46" s="254"/>
      <c r="U46" s="258"/>
      <c r="V46" s="258"/>
      <c r="W46" s="258"/>
      <c r="X46" s="258"/>
    </row>
    <row r="47" spans="1:24" s="262" customFormat="1" x14ac:dyDescent="0.3">
      <c r="A47" s="254"/>
      <c r="B47" s="259"/>
      <c r="C47" s="231" t="s">
        <v>99</v>
      </c>
      <c r="D47" s="268">
        <v>0.18</v>
      </c>
      <c r="E47" s="269">
        <v>0.18</v>
      </c>
      <c r="F47" s="268">
        <v>0.18</v>
      </c>
      <c r="G47" s="269">
        <v>0.18</v>
      </c>
      <c r="H47" s="268">
        <v>0.18</v>
      </c>
      <c r="I47" s="254"/>
      <c r="J47" s="254"/>
      <c r="K47" s="254"/>
      <c r="L47" s="254"/>
      <c r="M47" s="254"/>
      <c r="N47" s="254"/>
      <c r="O47" s="254"/>
      <c r="P47" s="254"/>
      <c r="Q47" s="254"/>
      <c r="R47" s="254"/>
      <c r="S47" s="254"/>
      <c r="T47" s="254"/>
      <c r="U47" s="258"/>
      <c r="V47" s="258"/>
      <c r="W47" s="258"/>
      <c r="X47" s="258"/>
    </row>
    <row r="48" spans="1:24" s="262" customFormat="1" ht="15" thickBot="1" x14ac:dyDescent="0.35">
      <c r="A48" s="254"/>
      <c r="B48" s="259"/>
      <c r="C48" s="270" t="s">
        <v>34</v>
      </c>
      <c r="D48" s="127">
        <f>IF(D45="EVET",D46*D47,0)</f>
        <v>0</v>
      </c>
      <c r="E48" s="128">
        <f t="shared" ref="E48:H48" si="8">IF(E45="EVET",E46*E47,0)</f>
        <v>0</v>
      </c>
      <c r="F48" s="127">
        <f t="shared" si="8"/>
        <v>0</v>
      </c>
      <c r="G48" s="128">
        <f t="shared" si="8"/>
        <v>0</v>
      </c>
      <c r="H48" s="127">
        <f t="shared" si="8"/>
        <v>0</v>
      </c>
      <c r="I48" s="254"/>
      <c r="J48" s="254"/>
      <c r="K48" s="254"/>
      <c r="L48" s="254"/>
      <c r="M48" s="254"/>
      <c r="N48" s="254"/>
      <c r="O48" s="254"/>
      <c r="P48" s="254"/>
      <c r="Q48" s="254"/>
      <c r="R48" s="254"/>
      <c r="S48" s="254"/>
      <c r="T48" s="254"/>
      <c r="U48" s="258"/>
      <c r="V48" s="258"/>
      <c r="W48" s="258"/>
      <c r="X48" s="258"/>
    </row>
    <row r="49" spans="1:24" s="262" customFormat="1" ht="28.8" x14ac:dyDescent="0.3">
      <c r="A49" s="254"/>
      <c r="B49" s="259"/>
      <c r="C49" s="231" t="s">
        <v>97</v>
      </c>
      <c r="D49" s="29"/>
      <c r="E49" s="30"/>
      <c r="F49" s="29"/>
      <c r="G49" s="30"/>
      <c r="H49" s="29"/>
      <c r="I49" s="254"/>
      <c r="J49" s="254"/>
      <c r="K49" s="254"/>
      <c r="L49" s="254"/>
      <c r="M49" s="254"/>
      <c r="N49" s="254"/>
      <c r="O49" s="254"/>
      <c r="P49" s="254"/>
      <c r="Q49" s="254"/>
      <c r="R49" s="254"/>
      <c r="S49" s="254"/>
      <c r="T49" s="254"/>
      <c r="U49" s="258"/>
      <c r="V49" s="258"/>
      <c r="W49" s="258"/>
      <c r="X49" s="258"/>
    </row>
    <row r="50" spans="1:24" s="262" customFormat="1" ht="15" thickBot="1" x14ac:dyDescent="0.35">
      <c r="A50" s="254"/>
      <c r="B50" s="259"/>
      <c r="C50" s="231" t="s">
        <v>98</v>
      </c>
      <c r="D50" s="271">
        <v>0.03</v>
      </c>
      <c r="E50" s="272">
        <v>0.03</v>
      </c>
      <c r="F50" s="271">
        <v>2.5000000000000001E-2</v>
      </c>
      <c r="G50" s="272">
        <v>0.02</v>
      </c>
      <c r="H50" s="271">
        <v>0.02</v>
      </c>
      <c r="I50" s="254"/>
      <c r="J50" s="254"/>
      <c r="K50" s="254"/>
      <c r="L50" s="254"/>
      <c r="M50" s="254"/>
      <c r="N50" s="254"/>
      <c r="O50" s="254"/>
      <c r="P50" s="254"/>
      <c r="Q50" s="254"/>
      <c r="R50" s="254"/>
      <c r="S50" s="254"/>
      <c r="T50" s="254"/>
      <c r="U50" s="258"/>
      <c r="V50" s="258"/>
      <c r="W50" s="258"/>
      <c r="X50" s="258"/>
    </row>
    <row r="51" spans="1:24" s="262" customFormat="1" ht="15" thickBot="1" x14ac:dyDescent="0.35">
      <c r="A51" s="254"/>
      <c r="B51" s="259"/>
      <c r="C51" s="270" t="s">
        <v>106</v>
      </c>
      <c r="D51" s="125">
        <f>IF(D45="EVET",D49*D50,0)</f>
        <v>0</v>
      </c>
      <c r="E51" s="126">
        <f t="shared" ref="E51:H51" si="9">IF(E45="EVET",E49*E50,0)</f>
        <v>0</v>
      </c>
      <c r="F51" s="125">
        <f t="shared" si="9"/>
        <v>0</v>
      </c>
      <c r="G51" s="126">
        <f t="shared" si="9"/>
        <v>0</v>
      </c>
      <c r="H51" s="125">
        <f t="shared" si="9"/>
        <v>0</v>
      </c>
      <c r="I51" s="254"/>
      <c r="J51" s="254"/>
      <c r="K51" s="254"/>
      <c r="L51" s="254"/>
      <c r="M51" s="254"/>
      <c r="N51" s="254"/>
      <c r="O51" s="254"/>
      <c r="P51" s="254"/>
      <c r="Q51" s="254"/>
      <c r="R51" s="254"/>
      <c r="S51" s="254"/>
      <c r="T51" s="254"/>
      <c r="U51" s="258"/>
      <c r="V51" s="258"/>
      <c r="W51" s="258"/>
      <c r="X51" s="258"/>
    </row>
    <row r="52" spans="1:24" s="262" customFormat="1" ht="15" thickBot="1" x14ac:dyDescent="0.35">
      <c r="A52" s="254"/>
      <c r="B52" s="255"/>
      <c r="C52" s="232" t="s">
        <v>100</v>
      </c>
      <c r="D52" s="121">
        <f>MAX(D51,D48)</f>
        <v>0</v>
      </c>
      <c r="E52" s="122">
        <f>MAX(E51,E48)</f>
        <v>0</v>
      </c>
      <c r="F52" s="121">
        <f>MAX(F51,F48)</f>
        <v>0</v>
      </c>
      <c r="G52" s="122">
        <f>MAX(G51,G48)</f>
        <v>0</v>
      </c>
      <c r="H52" s="121">
        <f>MAX(H51,H48)</f>
        <v>0</v>
      </c>
      <c r="I52" s="254"/>
      <c r="J52" s="366" t="s">
        <v>184</v>
      </c>
      <c r="K52" s="367"/>
      <c r="L52" s="313" t="s">
        <v>222</v>
      </c>
      <c r="M52" s="314" t="s">
        <v>223</v>
      </c>
      <c r="N52" s="254"/>
      <c r="O52" s="254"/>
      <c r="P52" s="254"/>
      <c r="Q52" s="254"/>
      <c r="R52" s="254"/>
      <c r="S52" s="254"/>
      <c r="T52" s="254"/>
      <c r="U52" s="258"/>
      <c r="V52" s="258"/>
      <c r="W52" s="258"/>
      <c r="X52" s="258"/>
    </row>
    <row r="53" spans="1:24" s="258" customFormat="1" ht="26.4" thickBot="1" x14ac:dyDescent="0.35">
      <c r="A53" s="254"/>
      <c r="B53" s="255"/>
      <c r="C53" s="247" t="s">
        <v>155</v>
      </c>
      <c r="D53" s="397">
        <f>SUM(D52:H52)</f>
        <v>0</v>
      </c>
      <c r="E53" s="398"/>
      <c r="F53" s="398"/>
      <c r="G53" s="398"/>
      <c r="H53" s="399"/>
      <c r="I53" s="254"/>
      <c r="J53" s="400">
        <f>D53*90/100</f>
        <v>0</v>
      </c>
      <c r="K53" s="401"/>
      <c r="L53" s="295">
        <f>D53*1.09</f>
        <v>0</v>
      </c>
      <c r="M53" s="295">
        <f>L53/12</f>
        <v>0</v>
      </c>
      <c r="N53" s="254"/>
      <c r="O53" s="254"/>
      <c r="P53" s="254"/>
      <c r="Q53" s="254"/>
      <c r="R53" s="254"/>
      <c r="S53" s="254"/>
      <c r="T53" s="254"/>
    </row>
    <row r="54" spans="1:24" s="258" customFormat="1" ht="15" thickBot="1" x14ac:dyDescent="0.35">
      <c r="A54" s="254"/>
      <c r="B54" s="255"/>
      <c r="C54" s="273" t="s">
        <v>102</v>
      </c>
      <c r="D54" s="274"/>
      <c r="E54" s="274"/>
      <c r="F54" s="274"/>
      <c r="G54" s="274"/>
      <c r="H54" s="275"/>
      <c r="I54" s="254"/>
      <c r="J54" s="254"/>
      <c r="K54" s="254"/>
      <c r="L54" s="254"/>
      <c r="M54" s="254"/>
      <c r="N54" s="254"/>
      <c r="O54" s="254"/>
      <c r="P54" s="254"/>
      <c r="Q54" s="254"/>
      <c r="R54" s="254"/>
      <c r="S54" s="254"/>
      <c r="T54" s="254"/>
    </row>
    <row r="55" spans="1:24" s="254" customFormat="1" x14ac:dyDescent="0.3">
      <c r="B55" s="255"/>
      <c r="C55" s="256"/>
      <c r="D55" s="257"/>
      <c r="E55" s="257"/>
      <c r="F55" s="257"/>
      <c r="G55" s="257"/>
      <c r="H55" s="257"/>
    </row>
    <row r="56" spans="1:24" s="254" customFormat="1" ht="15" thickBot="1" x14ac:dyDescent="0.35">
      <c r="B56" s="276" t="s">
        <v>107</v>
      </c>
      <c r="C56" s="260" t="s">
        <v>86</v>
      </c>
      <c r="D56" s="261"/>
      <c r="E56" s="261"/>
      <c r="F56" s="261"/>
      <c r="G56" s="261"/>
      <c r="H56" s="261"/>
    </row>
    <row r="57" spans="1:24" s="262" customFormat="1" ht="43.8" thickBot="1" x14ac:dyDescent="0.35">
      <c r="A57" s="254"/>
      <c r="B57" s="255" t="s">
        <v>146</v>
      </c>
      <c r="C57" s="245" t="s">
        <v>108</v>
      </c>
      <c r="D57" s="277">
        <v>2018</v>
      </c>
      <c r="E57" s="221">
        <v>2019</v>
      </c>
      <c r="F57" s="221">
        <v>2020</v>
      </c>
      <c r="G57" s="244">
        <v>2021</v>
      </c>
      <c r="H57" s="221">
        <v>2022</v>
      </c>
      <c r="I57" s="254"/>
      <c r="J57" s="254"/>
      <c r="K57" s="254"/>
      <c r="L57" s="254"/>
      <c r="M57" s="254"/>
      <c r="N57" s="254"/>
      <c r="O57" s="254"/>
      <c r="P57" s="254"/>
      <c r="Q57" s="254"/>
      <c r="R57" s="254"/>
      <c r="S57" s="254"/>
      <c r="T57" s="254"/>
      <c r="U57" s="258"/>
      <c r="V57" s="258"/>
      <c r="W57" s="258"/>
      <c r="X57" s="258"/>
    </row>
    <row r="58" spans="1:24" s="262" customFormat="1" x14ac:dyDescent="0.3">
      <c r="A58" s="254"/>
      <c r="B58" s="255"/>
      <c r="C58" s="246" t="s">
        <v>166</v>
      </c>
      <c r="D58" s="312" t="s">
        <v>12</v>
      </c>
      <c r="E58" s="312" t="s">
        <v>12</v>
      </c>
      <c r="F58" s="312" t="s">
        <v>12</v>
      </c>
      <c r="G58" s="312" t="s">
        <v>12</v>
      </c>
      <c r="H58" s="312" t="s">
        <v>12</v>
      </c>
      <c r="I58" s="254"/>
      <c r="J58" s="254"/>
      <c r="K58" s="254"/>
      <c r="L58" s="254"/>
      <c r="M58" s="254"/>
      <c r="N58" s="254"/>
      <c r="O58" s="254"/>
      <c r="P58" s="254"/>
      <c r="Q58" s="254"/>
      <c r="R58" s="254"/>
      <c r="S58" s="254"/>
      <c r="T58" s="254"/>
      <c r="U58" s="258"/>
      <c r="V58" s="258"/>
      <c r="W58" s="258"/>
      <c r="X58" s="258"/>
    </row>
    <row r="59" spans="1:24" s="262" customFormat="1" ht="15" thickBot="1" x14ac:dyDescent="0.35">
      <c r="A59" s="254"/>
      <c r="B59" s="255"/>
      <c r="C59" s="229" t="s">
        <v>95</v>
      </c>
      <c r="D59" s="120"/>
      <c r="E59" s="119"/>
      <c r="F59" s="119"/>
      <c r="G59" s="120"/>
      <c r="H59" s="119"/>
      <c r="I59" s="254"/>
      <c r="J59" s="254"/>
      <c r="K59" s="254"/>
      <c r="L59" s="254"/>
      <c r="M59" s="254"/>
      <c r="N59" s="254"/>
      <c r="O59" s="254"/>
      <c r="P59" s="254"/>
      <c r="Q59" s="254"/>
      <c r="R59" s="254"/>
      <c r="S59" s="254"/>
      <c r="T59" s="254"/>
      <c r="U59" s="258"/>
      <c r="V59" s="258"/>
      <c r="W59" s="258"/>
      <c r="X59" s="258"/>
    </row>
    <row r="60" spans="1:24" s="262" customFormat="1" ht="15" thickBot="1" x14ac:dyDescent="0.35">
      <c r="A60" s="254"/>
      <c r="B60" s="255"/>
      <c r="C60" s="231" t="s">
        <v>99</v>
      </c>
      <c r="D60" s="278">
        <v>0.18</v>
      </c>
      <c r="E60" s="268">
        <v>0.18</v>
      </c>
      <c r="F60" s="268">
        <v>0.18</v>
      </c>
      <c r="G60" s="269">
        <v>0.18</v>
      </c>
      <c r="H60" s="268">
        <v>0.18</v>
      </c>
      <c r="I60" s="254"/>
      <c r="J60" s="254"/>
      <c r="K60" s="254"/>
      <c r="L60" s="254"/>
      <c r="M60" s="254"/>
      <c r="N60" s="254"/>
      <c r="O60" s="254"/>
      <c r="P60" s="254"/>
      <c r="Q60" s="254"/>
      <c r="R60" s="254"/>
      <c r="S60" s="254"/>
      <c r="T60" s="254"/>
      <c r="U60" s="258"/>
      <c r="V60" s="258"/>
      <c r="W60" s="258"/>
      <c r="X60" s="258"/>
    </row>
    <row r="61" spans="1:24" s="262" customFormat="1" ht="15" thickBot="1" x14ac:dyDescent="0.35">
      <c r="A61" s="254"/>
      <c r="B61" s="255"/>
      <c r="C61" s="279" t="s">
        <v>193</v>
      </c>
      <c r="D61" s="131">
        <f>IF(D58="EVET",D59*D60,0)</f>
        <v>0</v>
      </c>
      <c r="E61" s="130">
        <f t="shared" ref="E61:H61" si="10">IF(E58="EVET",E59*E60,0)</f>
        <v>0</v>
      </c>
      <c r="F61" s="130">
        <f t="shared" si="10"/>
        <v>0</v>
      </c>
      <c r="G61" s="129">
        <f t="shared" si="10"/>
        <v>0</v>
      </c>
      <c r="H61" s="130">
        <f t="shared" si="10"/>
        <v>0</v>
      </c>
      <c r="I61" s="254"/>
      <c r="J61" s="366" t="s">
        <v>184</v>
      </c>
      <c r="K61" s="367"/>
      <c r="L61" s="313" t="s">
        <v>222</v>
      </c>
      <c r="M61" s="314" t="s">
        <v>223</v>
      </c>
      <c r="N61" s="254"/>
      <c r="O61" s="254"/>
      <c r="P61" s="254"/>
      <c r="Q61" s="254"/>
      <c r="R61" s="254"/>
      <c r="S61" s="254"/>
      <c r="T61" s="254"/>
      <c r="U61" s="258"/>
      <c r="V61" s="258"/>
      <c r="W61" s="258"/>
      <c r="X61" s="258"/>
    </row>
    <row r="62" spans="1:24" s="258" customFormat="1" ht="26.4" thickBot="1" x14ac:dyDescent="0.35">
      <c r="A62" s="254"/>
      <c r="B62" s="255"/>
      <c r="C62" s="247" t="s">
        <v>155</v>
      </c>
      <c r="D62" s="397">
        <f>SUM(D61:H61)</f>
        <v>0</v>
      </c>
      <c r="E62" s="398"/>
      <c r="F62" s="398"/>
      <c r="G62" s="398"/>
      <c r="H62" s="399"/>
      <c r="I62" s="254"/>
      <c r="J62" s="400">
        <f>D62*90/100</f>
        <v>0</v>
      </c>
      <c r="K62" s="401"/>
      <c r="L62" s="295">
        <f>D62*1.09</f>
        <v>0</v>
      </c>
      <c r="M62" s="295">
        <f>L62/12</f>
        <v>0</v>
      </c>
      <c r="N62" s="254"/>
      <c r="O62" s="254"/>
      <c r="P62" s="254"/>
      <c r="Q62" s="254"/>
      <c r="R62" s="254"/>
      <c r="S62" s="254"/>
      <c r="T62" s="254"/>
    </row>
    <row r="63" spans="1:24" s="258" customFormat="1" ht="15" thickBot="1" x14ac:dyDescent="0.35">
      <c r="A63" s="254"/>
      <c r="B63" s="255"/>
      <c r="C63" s="273" t="s">
        <v>102</v>
      </c>
      <c r="D63" s="274"/>
      <c r="E63" s="274"/>
      <c r="F63" s="274"/>
      <c r="G63" s="274"/>
      <c r="H63" s="275"/>
      <c r="I63" s="254"/>
      <c r="J63" s="254"/>
      <c r="K63" s="254"/>
      <c r="L63" s="254"/>
      <c r="M63" s="254"/>
      <c r="N63" s="254"/>
      <c r="O63" s="254"/>
      <c r="P63" s="254"/>
      <c r="Q63" s="254"/>
      <c r="R63" s="254"/>
      <c r="S63" s="254"/>
      <c r="T63" s="254"/>
    </row>
    <row r="64" spans="1:24" s="254" customFormat="1" ht="15" thickBot="1" x14ac:dyDescent="0.35">
      <c r="B64" s="255"/>
      <c r="C64" s="260" t="s">
        <v>86</v>
      </c>
      <c r="D64" s="261"/>
      <c r="E64" s="261"/>
      <c r="F64" s="261"/>
      <c r="G64" s="261"/>
      <c r="H64" s="261"/>
    </row>
    <row r="65" spans="1:24" s="262" customFormat="1" ht="43.8" thickBot="1" x14ac:dyDescent="0.35">
      <c r="A65" s="254"/>
      <c r="B65" s="255" t="s">
        <v>147</v>
      </c>
      <c r="C65" s="245" t="s">
        <v>195</v>
      </c>
      <c r="D65" s="277">
        <v>2018</v>
      </c>
      <c r="E65" s="221">
        <v>2019</v>
      </c>
      <c r="F65" s="244">
        <v>2020</v>
      </c>
      <c r="G65" s="221">
        <v>2021</v>
      </c>
      <c r="H65" s="222">
        <v>2022</v>
      </c>
      <c r="I65" s="254"/>
      <c r="J65" s="255"/>
      <c r="K65" s="254"/>
      <c r="L65" s="254"/>
      <c r="M65" s="254"/>
      <c r="N65" s="254"/>
      <c r="O65" s="254"/>
      <c r="P65" s="254"/>
      <c r="Q65" s="254"/>
      <c r="R65" s="254"/>
      <c r="S65" s="254"/>
      <c r="T65" s="254"/>
      <c r="U65" s="258"/>
      <c r="V65" s="258"/>
      <c r="W65" s="258"/>
      <c r="X65" s="258"/>
    </row>
    <row r="66" spans="1:24" s="262" customFormat="1" x14ac:dyDescent="0.3">
      <c r="A66" s="254"/>
      <c r="B66" s="255"/>
      <c r="C66" s="246" t="s">
        <v>166</v>
      </c>
      <c r="D66" s="312" t="s">
        <v>12</v>
      </c>
      <c r="E66" s="312" t="s">
        <v>12</v>
      </c>
      <c r="F66" s="312" t="s">
        <v>12</v>
      </c>
      <c r="G66" s="312" t="s">
        <v>12</v>
      </c>
      <c r="H66" s="312" t="s">
        <v>12</v>
      </c>
      <c r="I66" s="254"/>
      <c r="J66" s="254"/>
      <c r="K66" s="254"/>
      <c r="L66" s="254"/>
      <c r="M66" s="254"/>
      <c r="N66" s="254"/>
      <c r="O66" s="254"/>
      <c r="P66" s="254"/>
      <c r="Q66" s="254"/>
      <c r="R66" s="254"/>
      <c r="S66" s="254"/>
      <c r="T66" s="254"/>
      <c r="U66" s="258"/>
      <c r="V66" s="258"/>
      <c r="W66" s="258"/>
      <c r="X66" s="258"/>
    </row>
    <row r="67" spans="1:24" s="262" customFormat="1" x14ac:dyDescent="0.3">
      <c r="A67" s="254"/>
      <c r="B67" s="255"/>
      <c r="C67" s="229" t="s">
        <v>194</v>
      </c>
      <c r="D67" s="26"/>
      <c r="E67" s="23"/>
      <c r="F67" s="25"/>
      <c r="G67" s="23"/>
      <c r="H67" s="24"/>
      <c r="I67" s="254"/>
      <c r="J67" s="254"/>
      <c r="K67" s="254"/>
      <c r="L67" s="254"/>
      <c r="M67" s="254"/>
      <c r="N67" s="254"/>
      <c r="O67" s="254"/>
      <c r="P67" s="254"/>
      <c r="Q67" s="254"/>
      <c r="R67" s="254"/>
      <c r="S67" s="254"/>
      <c r="T67" s="254"/>
      <c r="U67" s="258"/>
      <c r="V67" s="258"/>
      <c r="W67" s="258"/>
      <c r="X67" s="258"/>
    </row>
    <row r="68" spans="1:24" s="262" customFormat="1" ht="15" thickBot="1" x14ac:dyDescent="0.35">
      <c r="A68" s="254"/>
      <c r="B68" s="255"/>
      <c r="C68" s="231" t="s">
        <v>192</v>
      </c>
      <c r="D68" s="132"/>
      <c r="E68" s="113"/>
      <c r="F68" s="114"/>
      <c r="G68" s="113"/>
      <c r="H68" s="115"/>
      <c r="I68" s="254"/>
      <c r="J68" s="254"/>
      <c r="K68" s="254"/>
      <c r="L68" s="254"/>
      <c r="M68" s="254"/>
      <c r="N68" s="254"/>
      <c r="O68" s="254"/>
      <c r="P68" s="254"/>
      <c r="Q68" s="254"/>
      <c r="R68" s="254"/>
      <c r="S68" s="254"/>
      <c r="T68" s="254"/>
      <c r="U68" s="258"/>
      <c r="V68" s="258"/>
      <c r="W68" s="258"/>
      <c r="X68" s="258"/>
    </row>
    <row r="69" spans="1:24" s="262" customFormat="1" x14ac:dyDescent="0.3">
      <c r="A69" s="254"/>
      <c r="B69" s="255"/>
      <c r="C69" s="229" t="s">
        <v>91</v>
      </c>
      <c r="D69" s="133">
        <f>IFERROR(D67/D68,0)</f>
        <v>0</v>
      </c>
      <c r="E69" s="133">
        <f t="shared" ref="E69:H69" si="11">IFERROR(E67/E68,0)</f>
        <v>0</v>
      </c>
      <c r="F69" s="133">
        <f t="shared" si="11"/>
        <v>0</v>
      </c>
      <c r="G69" s="133">
        <f t="shared" si="11"/>
        <v>0</v>
      </c>
      <c r="H69" s="134">
        <f t="shared" si="11"/>
        <v>0</v>
      </c>
      <c r="I69" s="254"/>
      <c r="J69" s="254"/>
      <c r="K69" s="254"/>
      <c r="L69" s="254"/>
      <c r="M69" s="254"/>
      <c r="N69" s="254"/>
      <c r="O69" s="254"/>
      <c r="P69" s="254"/>
      <c r="Q69" s="254"/>
      <c r="R69" s="254"/>
      <c r="S69" s="254"/>
      <c r="T69" s="254"/>
      <c r="U69" s="258"/>
      <c r="V69" s="258"/>
      <c r="W69" s="258"/>
      <c r="X69" s="258"/>
    </row>
    <row r="70" spans="1:24" s="262" customFormat="1" ht="15" thickBot="1" x14ac:dyDescent="0.35">
      <c r="A70" s="254"/>
      <c r="B70" s="255"/>
      <c r="C70" s="231" t="s">
        <v>92</v>
      </c>
      <c r="D70" s="135">
        <f>D69*12</f>
        <v>0</v>
      </c>
      <c r="E70" s="136">
        <f t="shared" ref="E70:H70" si="12">E69*12</f>
        <v>0</v>
      </c>
      <c r="F70" s="137">
        <f t="shared" si="12"/>
        <v>0</v>
      </c>
      <c r="G70" s="136">
        <f t="shared" si="12"/>
        <v>0</v>
      </c>
      <c r="H70" s="138">
        <f t="shared" si="12"/>
        <v>0</v>
      </c>
      <c r="I70" s="254"/>
      <c r="J70" s="254"/>
      <c r="K70" s="254"/>
      <c r="L70" s="254"/>
      <c r="M70" s="254"/>
      <c r="N70" s="254"/>
      <c r="O70" s="254"/>
      <c r="P70" s="254"/>
      <c r="Q70" s="254"/>
      <c r="R70" s="254"/>
      <c r="S70" s="254"/>
      <c r="T70" s="254"/>
      <c r="U70" s="258"/>
      <c r="V70" s="258"/>
      <c r="W70" s="258"/>
      <c r="X70" s="258"/>
    </row>
    <row r="71" spans="1:24" s="262" customFormat="1" ht="15" thickBot="1" x14ac:dyDescent="0.35">
      <c r="A71" s="254"/>
      <c r="B71" s="259"/>
      <c r="C71" s="231" t="s">
        <v>89</v>
      </c>
      <c r="D71" s="132"/>
      <c r="E71" s="113"/>
      <c r="F71" s="114"/>
      <c r="G71" s="113"/>
      <c r="H71" s="115"/>
      <c r="I71" s="254"/>
      <c r="J71" s="254"/>
      <c r="K71" s="254"/>
      <c r="L71" s="254"/>
      <c r="M71" s="254"/>
      <c r="N71" s="254"/>
      <c r="O71" s="254"/>
      <c r="P71" s="254"/>
      <c r="Q71" s="254"/>
      <c r="R71" s="254"/>
      <c r="S71" s="254"/>
      <c r="T71" s="254"/>
      <c r="U71" s="258"/>
      <c r="V71" s="258"/>
      <c r="W71" s="258"/>
      <c r="X71" s="258"/>
    </row>
    <row r="72" spans="1:24" s="262" customFormat="1" x14ac:dyDescent="0.3">
      <c r="A72" s="254"/>
      <c r="B72" s="259"/>
      <c r="C72" s="231" t="s">
        <v>88</v>
      </c>
      <c r="D72" s="133">
        <f>D70-D71</f>
        <v>0</v>
      </c>
      <c r="E72" s="134">
        <f t="shared" ref="E72" si="13">E70-E71</f>
        <v>0</v>
      </c>
      <c r="F72" s="139">
        <f t="shared" ref="F72" si="14">F70-F71</f>
        <v>0</v>
      </c>
      <c r="G72" s="134">
        <f t="shared" ref="G72" si="15">G70-G71</f>
        <v>0</v>
      </c>
      <c r="H72" s="140">
        <f t="shared" ref="H72" si="16">H70-H71</f>
        <v>0</v>
      </c>
      <c r="I72" s="254"/>
      <c r="J72" s="254"/>
      <c r="K72" s="254"/>
      <c r="L72" s="254"/>
      <c r="M72" s="254"/>
      <c r="N72" s="254"/>
      <c r="O72" s="254"/>
      <c r="P72" s="254"/>
      <c r="Q72" s="254"/>
      <c r="R72" s="254"/>
      <c r="S72" s="254"/>
      <c r="T72" s="254"/>
      <c r="U72" s="258"/>
      <c r="V72" s="258"/>
      <c r="W72" s="258"/>
      <c r="X72" s="258"/>
    </row>
    <row r="73" spans="1:24" s="262" customFormat="1" ht="15" thickBot="1" x14ac:dyDescent="0.35">
      <c r="A73" s="254"/>
      <c r="B73" s="255"/>
      <c r="C73" s="231" t="s">
        <v>99</v>
      </c>
      <c r="D73" s="280">
        <v>0.03</v>
      </c>
      <c r="E73" s="264">
        <v>0.03</v>
      </c>
      <c r="F73" s="265">
        <v>2.5000000000000001E-2</v>
      </c>
      <c r="G73" s="264">
        <v>0.02</v>
      </c>
      <c r="H73" s="266">
        <v>0.02</v>
      </c>
      <c r="I73" s="254"/>
      <c r="J73" s="254"/>
      <c r="K73" s="254"/>
      <c r="L73" s="254"/>
      <c r="M73" s="254"/>
      <c r="N73" s="254"/>
      <c r="O73" s="254"/>
      <c r="P73" s="254"/>
      <c r="Q73" s="254"/>
      <c r="R73" s="254"/>
      <c r="S73" s="254"/>
      <c r="T73" s="254"/>
      <c r="U73" s="258"/>
      <c r="V73" s="258"/>
      <c r="W73" s="258"/>
      <c r="X73" s="258"/>
    </row>
    <row r="74" spans="1:24" s="262" customFormat="1" ht="15" thickBot="1" x14ac:dyDescent="0.35">
      <c r="A74" s="254"/>
      <c r="B74" s="255"/>
      <c r="C74" s="279" t="s">
        <v>32</v>
      </c>
      <c r="D74" s="131">
        <f>IF(D66="EVET",D72*D73,0)</f>
        <v>0</v>
      </c>
      <c r="E74" s="131">
        <f t="shared" ref="E74:H74" si="17">IF(E66="EVET",E72*E73,0)</f>
        <v>0</v>
      </c>
      <c r="F74" s="131">
        <f t="shared" si="17"/>
        <v>0</v>
      </c>
      <c r="G74" s="131">
        <f t="shared" si="17"/>
        <v>0</v>
      </c>
      <c r="H74" s="130">
        <f t="shared" si="17"/>
        <v>0</v>
      </c>
      <c r="I74" s="254"/>
      <c r="J74" s="366" t="s">
        <v>184</v>
      </c>
      <c r="K74" s="367"/>
      <c r="L74" s="313" t="s">
        <v>222</v>
      </c>
      <c r="M74" s="314" t="s">
        <v>223</v>
      </c>
      <c r="N74" s="254"/>
      <c r="O74" s="254"/>
      <c r="P74" s="254"/>
      <c r="Q74" s="254"/>
      <c r="R74" s="254"/>
      <c r="S74" s="254"/>
      <c r="T74" s="254"/>
      <c r="U74" s="258"/>
      <c r="V74" s="258"/>
      <c r="W74" s="258"/>
      <c r="X74" s="258"/>
    </row>
    <row r="75" spans="1:24" s="258" customFormat="1" ht="26.4" thickBot="1" x14ac:dyDescent="0.35">
      <c r="A75" s="254"/>
      <c r="B75" s="255"/>
      <c r="C75" s="243" t="s">
        <v>155</v>
      </c>
      <c r="D75" s="397">
        <f>SUM(D74:H74)</f>
        <v>0</v>
      </c>
      <c r="E75" s="398"/>
      <c r="F75" s="398"/>
      <c r="G75" s="398"/>
      <c r="H75" s="399"/>
      <c r="I75" s="254"/>
      <c r="J75" s="400">
        <f>D75*90/100</f>
        <v>0</v>
      </c>
      <c r="K75" s="401"/>
      <c r="L75" s="295">
        <f>D75*1.09</f>
        <v>0</v>
      </c>
      <c r="M75" s="295">
        <f>L75/12</f>
        <v>0</v>
      </c>
      <c r="N75" s="254"/>
      <c r="O75" s="254"/>
      <c r="P75" s="254"/>
      <c r="Q75" s="254"/>
      <c r="R75" s="254"/>
      <c r="S75" s="254"/>
      <c r="T75" s="254"/>
    </row>
    <row r="76" spans="1:24" s="254" customFormat="1" x14ac:dyDescent="0.3">
      <c r="B76" s="255"/>
      <c r="C76" s="256"/>
      <c r="D76" s="257"/>
      <c r="E76" s="257"/>
      <c r="F76" s="257"/>
      <c r="G76" s="257"/>
      <c r="H76" s="257"/>
    </row>
    <row r="77" spans="1:24" s="254" customFormat="1" x14ac:dyDescent="0.3">
      <c r="B77" s="255"/>
      <c r="C77" s="256"/>
      <c r="D77" s="257"/>
      <c r="E77" s="257"/>
      <c r="F77" s="257"/>
      <c r="G77" s="257"/>
      <c r="H77" s="257"/>
    </row>
    <row r="78" spans="1:24" s="254" customFormat="1" x14ac:dyDescent="0.3">
      <c r="B78" s="255"/>
      <c r="C78" s="256"/>
      <c r="D78" s="257"/>
      <c r="E78" s="257"/>
      <c r="F78" s="257"/>
      <c r="G78" s="257"/>
      <c r="H78" s="257"/>
    </row>
    <row r="79" spans="1:24" s="254" customFormat="1" x14ac:dyDescent="0.3">
      <c r="B79" s="255"/>
      <c r="C79" s="256"/>
      <c r="D79" s="257"/>
      <c r="E79" s="257"/>
      <c r="F79" s="257"/>
      <c r="G79" s="257"/>
      <c r="H79" s="257"/>
    </row>
    <row r="80" spans="1:24" s="254" customFormat="1" x14ac:dyDescent="0.3">
      <c r="B80" s="255"/>
      <c r="C80" s="256"/>
      <c r="D80" s="257"/>
      <c r="E80" s="257"/>
      <c r="F80" s="257"/>
      <c r="G80" s="257"/>
      <c r="H80" s="257"/>
    </row>
    <row r="81" spans="2:8" s="254" customFormat="1" x14ac:dyDescent="0.3">
      <c r="B81" s="255"/>
      <c r="C81" s="256"/>
      <c r="D81" s="257"/>
      <c r="E81" s="257"/>
      <c r="F81" s="257"/>
      <c r="G81" s="257"/>
      <c r="H81" s="257"/>
    </row>
    <row r="82" spans="2:8" s="254" customFormat="1" x14ac:dyDescent="0.3">
      <c r="B82" s="255"/>
      <c r="C82" s="256"/>
      <c r="D82" s="257"/>
      <c r="E82" s="257"/>
      <c r="F82" s="257"/>
      <c r="G82" s="257"/>
      <c r="H82" s="257"/>
    </row>
    <row r="83" spans="2:8" s="254" customFormat="1" x14ac:dyDescent="0.3">
      <c r="B83" s="255"/>
      <c r="C83" s="256"/>
      <c r="D83" s="257"/>
      <c r="E83" s="257"/>
      <c r="F83" s="257"/>
      <c r="G83" s="257"/>
      <c r="H83" s="257"/>
    </row>
    <row r="84" spans="2:8" s="254" customFormat="1" x14ac:dyDescent="0.3">
      <c r="B84" s="255"/>
      <c r="C84" s="256"/>
      <c r="D84" s="257"/>
      <c r="E84" s="257"/>
      <c r="F84" s="257"/>
      <c r="G84" s="257"/>
      <c r="H84" s="257"/>
    </row>
    <row r="85" spans="2:8" s="254" customFormat="1" x14ac:dyDescent="0.3">
      <c r="B85" s="255"/>
      <c r="C85" s="256"/>
      <c r="D85" s="257"/>
      <c r="E85" s="257"/>
      <c r="F85" s="257"/>
      <c r="G85" s="257"/>
      <c r="H85" s="257"/>
    </row>
    <row r="86" spans="2:8" s="254" customFormat="1" x14ac:dyDescent="0.3">
      <c r="B86" s="255"/>
      <c r="C86" s="256"/>
      <c r="D86" s="257"/>
      <c r="E86" s="257"/>
      <c r="F86" s="257"/>
      <c r="G86" s="257"/>
      <c r="H86" s="257"/>
    </row>
    <row r="87" spans="2:8" s="254" customFormat="1" x14ac:dyDescent="0.3">
      <c r="B87" s="255"/>
      <c r="C87" s="256"/>
      <c r="D87" s="257"/>
      <c r="E87" s="257"/>
      <c r="F87" s="257"/>
      <c r="G87" s="257"/>
      <c r="H87" s="257"/>
    </row>
    <row r="88" spans="2:8" s="254" customFormat="1" x14ac:dyDescent="0.3">
      <c r="B88" s="255"/>
      <c r="C88" s="256"/>
      <c r="D88" s="257"/>
      <c r="E88" s="257"/>
      <c r="F88" s="257"/>
      <c r="G88" s="257"/>
      <c r="H88" s="257"/>
    </row>
    <row r="89" spans="2:8" s="254" customFormat="1" x14ac:dyDescent="0.3">
      <c r="B89" s="255"/>
      <c r="C89" s="256"/>
      <c r="D89" s="257"/>
      <c r="E89" s="257"/>
      <c r="F89" s="257"/>
      <c r="G89" s="257"/>
      <c r="H89" s="257"/>
    </row>
    <row r="90" spans="2:8" s="254" customFormat="1" x14ac:dyDescent="0.3">
      <c r="B90" s="255"/>
      <c r="C90" s="256"/>
      <c r="D90" s="257"/>
      <c r="E90" s="257"/>
      <c r="F90" s="257"/>
      <c r="G90" s="257"/>
      <c r="H90" s="257"/>
    </row>
    <row r="91" spans="2:8" s="254" customFormat="1" x14ac:dyDescent="0.3">
      <c r="B91" s="255"/>
      <c r="C91" s="256"/>
      <c r="D91" s="257"/>
      <c r="E91" s="257"/>
      <c r="F91" s="257"/>
      <c r="G91" s="257"/>
      <c r="H91" s="257"/>
    </row>
    <row r="92" spans="2:8" s="254" customFormat="1" x14ac:dyDescent="0.3">
      <c r="B92" s="255"/>
      <c r="C92" s="256"/>
      <c r="D92" s="257"/>
      <c r="E92" s="257"/>
      <c r="F92" s="257"/>
      <c r="G92" s="257"/>
      <c r="H92" s="257"/>
    </row>
    <row r="93" spans="2:8" s="254" customFormat="1" x14ac:dyDescent="0.3">
      <c r="B93" s="255"/>
      <c r="C93" s="256"/>
      <c r="D93" s="257"/>
      <c r="E93" s="257"/>
      <c r="F93" s="257"/>
      <c r="G93" s="257"/>
      <c r="H93" s="257"/>
    </row>
    <row r="94" spans="2:8" s="254" customFormat="1" x14ac:dyDescent="0.3">
      <c r="B94" s="255"/>
      <c r="C94" s="256"/>
      <c r="D94" s="257"/>
      <c r="E94" s="257"/>
      <c r="F94" s="257"/>
      <c r="G94" s="257"/>
      <c r="H94" s="257"/>
    </row>
    <row r="95" spans="2:8" s="254" customFormat="1" x14ac:dyDescent="0.3">
      <c r="B95" s="255"/>
      <c r="C95" s="256"/>
      <c r="D95" s="257"/>
      <c r="E95" s="257"/>
      <c r="F95" s="257"/>
      <c r="G95" s="257"/>
      <c r="H95" s="257"/>
    </row>
    <row r="96" spans="2:8" s="254" customFormat="1" x14ac:dyDescent="0.3">
      <c r="B96" s="255"/>
      <c r="C96" s="256"/>
      <c r="D96" s="257"/>
      <c r="E96" s="257"/>
      <c r="F96" s="257"/>
      <c r="G96" s="257"/>
      <c r="H96" s="257"/>
    </row>
    <row r="97" spans="2:8" s="254" customFormat="1" x14ac:dyDescent="0.3">
      <c r="B97" s="255"/>
      <c r="C97" s="256"/>
      <c r="D97" s="257"/>
      <c r="E97" s="257"/>
      <c r="F97" s="257"/>
      <c r="G97" s="257"/>
      <c r="H97" s="257"/>
    </row>
    <row r="98" spans="2:8" s="254" customFormat="1" x14ac:dyDescent="0.3">
      <c r="B98" s="255"/>
      <c r="C98" s="256"/>
      <c r="D98" s="257"/>
      <c r="E98" s="257"/>
      <c r="F98" s="257"/>
      <c r="G98" s="257"/>
      <c r="H98" s="257"/>
    </row>
    <row r="99" spans="2:8" s="254" customFormat="1" x14ac:dyDescent="0.3">
      <c r="B99" s="255"/>
      <c r="C99" s="256"/>
      <c r="D99" s="257"/>
      <c r="E99" s="257"/>
      <c r="F99" s="257"/>
      <c r="G99" s="257"/>
      <c r="H99" s="257"/>
    </row>
    <row r="100" spans="2:8" s="254" customFormat="1" x14ac:dyDescent="0.3">
      <c r="B100" s="255"/>
      <c r="C100" s="256"/>
      <c r="D100" s="257"/>
      <c r="E100" s="257"/>
      <c r="F100" s="257"/>
      <c r="G100" s="257"/>
      <c r="H100" s="257"/>
    </row>
    <row r="101" spans="2:8" s="254" customFormat="1" x14ac:dyDescent="0.3">
      <c r="B101" s="255"/>
      <c r="C101" s="256"/>
      <c r="D101" s="257"/>
      <c r="E101" s="257"/>
      <c r="F101" s="257"/>
      <c r="G101" s="257"/>
      <c r="H101" s="257"/>
    </row>
    <row r="102" spans="2:8" s="254" customFormat="1" x14ac:dyDescent="0.3">
      <c r="B102" s="255"/>
      <c r="C102" s="256"/>
      <c r="D102" s="257"/>
      <c r="E102" s="257"/>
      <c r="F102" s="257"/>
      <c r="G102" s="257"/>
      <c r="H102" s="257"/>
    </row>
    <row r="103" spans="2:8" s="254" customFormat="1" x14ac:dyDescent="0.3">
      <c r="B103" s="255"/>
      <c r="C103" s="256"/>
      <c r="D103" s="257"/>
      <c r="E103" s="257"/>
      <c r="F103" s="257"/>
      <c r="G103" s="257"/>
      <c r="H103" s="257"/>
    </row>
    <row r="104" spans="2:8" s="254" customFormat="1" x14ac:dyDescent="0.3">
      <c r="B104" s="255"/>
      <c r="C104" s="256"/>
      <c r="D104" s="257"/>
      <c r="E104" s="257"/>
      <c r="F104" s="257"/>
      <c r="G104" s="257"/>
      <c r="H104" s="257"/>
    </row>
    <row r="105" spans="2:8" s="254" customFormat="1" x14ac:dyDescent="0.3">
      <c r="B105" s="255"/>
      <c r="C105" s="256"/>
      <c r="D105" s="257"/>
      <c r="E105" s="257"/>
      <c r="F105" s="257"/>
      <c r="G105" s="257"/>
      <c r="H105" s="257"/>
    </row>
    <row r="106" spans="2:8" s="254" customFormat="1" x14ac:dyDescent="0.3">
      <c r="B106" s="255"/>
      <c r="C106" s="256"/>
      <c r="D106" s="257"/>
      <c r="E106" s="257"/>
      <c r="F106" s="257"/>
      <c r="G106" s="257"/>
      <c r="H106" s="257"/>
    </row>
    <row r="107" spans="2:8" s="254" customFormat="1" x14ac:dyDescent="0.3">
      <c r="B107" s="255"/>
      <c r="C107" s="256"/>
      <c r="D107" s="257"/>
      <c r="E107" s="257"/>
      <c r="F107" s="257"/>
      <c r="G107" s="257"/>
      <c r="H107" s="257"/>
    </row>
    <row r="108" spans="2:8" s="254" customFormat="1" x14ac:dyDescent="0.3">
      <c r="B108" s="255"/>
      <c r="C108" s="256"/>
      <c r="D108" s="257"/>
      <c r="E108" s="257"/>
      <c r="F108" s="257"/>
      <c r="G108" s="257"/>
      <c r="H108" s="257"/>
    </row>
    <row r="109" spans="2:8" s="254" customFormat="1" x14ac:dyDescent="0.3">
      <c r="B109" s="255"/>
      <c r="C109" s="256"/>
      <c r="D109" s="257"/>
      <c r="E109" s="257"/>
      <c r="F109" s="257"/>
      <c r="G109" s="257"/>
      <c r="H109" s="257"/>
    </row>
    <row r="110" spans="2:8" s="254" customFormat="1" x14ac:dyDescent="0.3">
      <c r="B110" s="255"/>
      <c r="C110" s="256"/>
      <c r="D110" s="257"/>
      <c r="E110" s="257"/>
      <c r="F110" s="257"/>
      <c r="G110" s="257"/>
      <c r="H110" s="257"/>
    </row>
    <row r="111" spans="2:8" s="254" customFormat="1" x14ac:dyDescent="0.3">
      <c r="B111" s="255"/>
      <c r="C111" s="256"/>
      <c r="D111" s="257"/>
      <c r="E111" s="257"/>
      <c r="F111" s="257"/>
      <c r="G111" s="257"/>
      <c r="H111" s="257"/>
    </row>
    <row r="112" spans="2:8" s="254" customFormat="1" x14ac:dyDescent="0.3">
      <c r="B112" s="255"/>
      <c r="C112" s="256"/>
      <c r="D112" s="257"/>
      <c r="E112" s="257"/>
      <c r="F112" s="257"/>
      <c r="G112" s="257"/>
      <c r="H112" s="257"/>
    </row>
    <row r="113" spans="2:8" s="254" customFormat="1" x14ac:dyDescent="0.3">
      <c r="B113" s="255"/>
      <c r="C113" s="256"/>
      <c r="D113" s="257"/>
      <c r="E113" s="257"/>
      <c r="F113" s="257"/>
      <c r="G113" s="257"/>
      <c r="H113" s="257"/>
    </row>
    <row r="114" spans="2:8" s="254" customFormat="1" x14ac:dyDescent="0.3">
      <c r="B114" s="255"/>
      <c r="C114" s="256"/>
      <c r="D114" s="257"/>
      <c r="E114" s="257"/>
      <c r="F114" s="257"/>
      <c r="G114" s="257"/>
      <c r="H114" s="257"/>
    </row>
    <row r="115" spans="2:8" s="254" customFormat="1" x14ac:dyDescent="0.3">
      <c r="B115" s="255"/>
      <c r="C115" s="256"/>
      <c r="D115" s="257"/>
      <c r="E115" s="257"/>
      <c r="F115" s="257"/>
      <c r="G115" s="257"/>
      <c r="H115" s="257"/>
    </row>
    <row r="116" spans="2:8" s="254" customFormat="1" x14ac:dyDescent="0.3">
      <c r="B116" s="255"/>
      <c r="C116" s="256"/>
      <c r="D116" s="257"/>
      <c r="E116" s="257"/>
      <c r="F116" s="257"/>
      <c r="G116" s="257"/>
      <c r="H116" s="257"/>
    </row>
    <row r="117" spans="2:8" s="254" customFormat="1" x14ac:dyDescent="0.3">
      <c r="B117" s="255"/>
      <c r="C117" s="256"/>
      <c r="D117" s="257"/>
      <c r="E117" s="257"/>
      <c r="F117" s="257"/>
      <c r="G117" s="257"/>
      <c r="H117" s="257"/>
    </row>
    <row r="118" spans="2:8" s="254" customFormat="1" x14ac:dyDescent="0.3">
      <c r="B118" s="255"/>
      <c r="C118" s="256"/>
      <c r="D118" s="257"/>
      <c r="E118" s="257"/>
      <c r="F118" s="257"/>
      <c r="G118" s="257"/>
      <c r="H118" s="257"/>
    </row>
    <row r="119" spans="2:8" s="254" customFormat="1" x14ac:dyDescent="0.3">
      <c r="B119" s="255"/>
      <c r="C119" s="256"/>
      <c r="D119" s="257"/>
      <c r="E119" s="257"/>
      <c r="F119" s="257"/>
      <c r="G119" s="257"/>
      <c r="H119" s="257"/>
    </row>
    <row r="120" spans="2:8" s="254" customFormat="1" x14ac:dyDescent="0.3">
      <c r="B120" s="255"/>
      <c r="C120" s="256"/>
      <c r="D120" s="257"/>
      <c r="E120" s="257"/>
      <c r="F120" s="257"/>
      <c r="G120" s="257"/>
      <c r="H120" s="257"/>
    </row>
    <row r="121" spans="2:8" s="254" customFormat="1" x14ac:dyDescent="0.3">
      <c r="B121" s="255"/>
      <c r="C121" s="256"/>
      <c r="D121" s="257"/>
      <c r="E121" s="257"/>
      <c r="F121" s="257"/>
      <c r="G121" s="257"/>
      <c r="H121" s="257"/>
    </row>
    <row r="122" spans="2:8" s="254" customFormat="1" x14ac:dyDescent="0.3">
      <c r="B122" s="255"/>
      <c r="C122" s="256"/>
      <c r="D122" s="257"/>
      <c r="E122" s="257"/>
      <c r="F122" s="257"/>
      <c r="G122" s="257"/>
      <c r="H122" s="257"/>
    </row>
    <row r="123" spans="2:8" s="254" customFormat="1" x14ac:dyDescent="0.3">
      <c r="B123" s="255"/>
      <c r="C123" s="256"/>
      <c r="D123" s="257"/>
      <c r="E123" s="257"/>
      <c r="F123" s="257"/>
      <c r="G123" s="257"/>
      <c r="H123" s="257"/>
    </row>
    <row r="124" spans="2:8" s="254" customFormat="1" x14ac:dyDescent="0.3">
      <c r="B124" s="255"/>
      <c r="C124" s="256"/>
      <c r="D124" s="257"/>
      <c r="E124" s="257"/>
      <c r="F124" s="257"/>
      <c r="G124" s="257"/>
      <c r="H124" s="257"/>
    </row>
    <row r="125" spans="2:8" s="254" customFormat="1" x14ac:dyDescent="0.3">
      <c r="B125" s="255"/>
      <c r="C125" s="256"/>
      <c r="D125" s="257"/>
      <c r="E125" s="257"/>
      <c r="F125" s="257"/>
      <c r="G125" s="257"/>
      <c r="H125" s="257"/>
    </row>
    <row r="126" spans="2:8" s="254" customFormat="1" x14ac:dyDescent="0.3">
      <c r="B126" s="255"/>
      <c r="C126" s="256"/>
      <c r="D126" s="257"/>
      <c r="E126" s="257"/>
      <c r="F126" s="257"/>
      <c r="G126" s="257"/>
      <c r="H126" s="257"/>
    </row>
    <row r="127" spans="2:8" s="254" customFormat="1" x14ac:dyDescent="0.3">
      <c r="B127" s="255"/>
      <c r="C127" s="256"/>
      <c r="D127" s="257"/>
      <c r="E127" s="257"/>
      <c r="F127" s="257"/>
      <c r="G127" s="257"/>
      <c r="H127" s="257"/>
    </row>
    <row r="128" spans="2:8" s="254" customFormat="1" x14ac:dyDescent="0.3">
      <c r="B128" s="255"/>
      <c r="C128" s="256"/>
      <c r="D128" s="257"/>
      <c r="E128" s="257"/>
      <c r="F128" s="257"/>
      <c r="G128" s="257"/>
      <c r="H128" s="257"/>
    </row>
    <row r="129" spans="1:24" s="262" customFormat="1" x14ac:dyDescent="0.3">
      <c r="A129" s="254"/>
      <c r="B129" s="255"/>
      <c r="C129" s="252"/>
      <c r="D129" s="281"/>
      <c r="E129" s="281"/>
      <c r="F129" s="281"/>
      <c r="G129" s="281"/>
      <c r="H129" s="281"/>
      <c r="I129" s="254"/>
      <c r="J129" s="254"/>
      <c r="K129" s="254"/>
      <c r="L129" s="254"/>
      <c r="M129" s="254"/>
      <c r="N129" s="254"/>
      <c r="O129" s="254"/>
      <c r="P129" s="254"/>
      <c r="Q129" s="254"/>
      <c r="R129" s="254"/>
      <c r="S129" s="254"/>
      <c r="T129" s="254"/>
      <c r="U129" s="258"/>
      <c r="V129" s="258"/>
      <c r="W129" s="258"/>
      <c r="X129" s="258"/>
    </row>
    <row r="130" spans="1:24" s="262" customFormat="1" x14ac:dyDescent="0.3">
      <c r="A130" s="254"/>
      <c r="B130" s="255"/>
      <c r="C130" s="252"/>
      <c r="D130" s="281"/>
      <c r="E130" s="281"/>
      <c r="F130" s="281"/>
      <c r="G130" s="281"/>
      <c r="H130" s="281"/>
      <c r="I130" s="254"/>
      <c r="J130" s="254"/>
      <c r="K130" s="254"/>
      <c r="L130" s="254"/>
      <c r="M130" s="254"/>
      <c r="N130" s="254"/>
      <c r="O130" s="254"/>
      <c r="P130" s="254"/>
      <c r="Q130" s="254"/>
      <c r="R130" s="254"/>
      <c r="S130" s="254"/>
      <c r="T130" s="254"/>
      <c r="U130" s="258"/>
      <c r="V130" s="258"/>
      <c r="W130" s="258"/>
      <c r="X130" s="258"/>
    </row>
    <row r="131" spans="1:24" s="262" customFormat="1" x14ac:dyDescent="0.3">
      <c r="A131" s="254"/>
      <c r="B131" s="255"/>
      <c r="C131" s="252"/>
      <c r="D131" s="281"/>
      <c r="E131" s="281"/>
      <c r="F131" s="281"/>
      <c r="G131" s="281"/>
      <c r="H131" s="281"/>
      <c r="I131" s="254"/>
      <c r="J131" s="254"/>
      <c r="K131" s="254"/>
      <c r="L131" s="254"/>
      <c r="M131" s="254"/>
      <c r="N131" s="254"/>
      <c r="O131" s="254"/>
      <c r="P131" s="254"/>
      <c r="Q131" s="254"/>
      <c r="R131" s="254"/>
      <c r="S131" s="254"/>
      <c r="T131" s="254"/>
      <c r="U131" s="258"/>
      <c r="V131" s="258"/>
      <c r="W131" s="258"/>
      <c r="X131" s="258"/>
    </row>
    <row r="132" spans="1:24" s="262" customFormat="1" x14ac:dyDescent="0.3">
      <c r="A132" s="254"/>
      <c r="B132" s="255"/>
      <c r="C132" s="252"/>
      <c r="D132" s="281"/>
      <c r="E132" s="281"/>
      <c r="F132" s="281"/>
      <c r="G132" s="281"/>
      <c r="H132" s="281"/>
      <c r="I132" s="254"/>
      <c r="J132" s="254"/>
      <c r="K132" s="254"/>
      <c r="L132" s="254"/>
      <c r="M132" s="254"/>
      <c r="N132" s="254"/>
      <c r="O132" s="254"/>
      <c r="P132" s="254"/>
      <c r="Q132" s="254"/>
      <c r="R132" s="254"/>
      <c r="S132" s="254"/>
      <c r="T132" s="254"/>
      <c r="U132" s="258"/>
      <c r="V132" s="258"/>
      <c r="W132" s="258"/>
      <c r="X132" s="258"/>
    </row>
    <row r="133" spans="1:24" s="262" customFormat="1" x14ac:dyDescent="0.3">
      <c r="A133" s="254"/>
      <c r="B133" s="255"/>
      <c r="C133" s="252"/>
      <c r="D133" s="281"/>
      <c r="E133" s="281"/>
      <c r="F133" s="281"/>
      <c r="G133" s="281"/>
      <c r="H133" s="281"/>
      <c r="I133" s="254"/>
      <c r="J133" s="254"/>
      <c r="K133" s="254"/>
      <c r="L133" s="254"/>
      <c r="M133" s="254"/>
      <c r="N133" s="254"/>
      <c r="O133" s="254"/>
      <c r="P133" s="254"/>
      <c r="Q133" s="254"/>
      <c r="R133" s="254"/>
      <c r="S133" s="254"/>
      <c r="T133" s="254"/>
      <c r="U133" s="258"/>
      <c r="V133" s="258"/>
      <c r="W133" s="258"/>
      <c r="X133" s="258"/>
    </row>
    <row r="134" spans="1:24" s="262" customFormat="1" x14ac:dyDescent="0.3">
      <c r="A134" s="254"/>
      <c r="B134" s="255"/>
      <c r="C134" s="252"/>
      <c r="D134" s="281"/>
      <c r="E134" s="281"/>
      <c r="F134" s="281"/>
      <c r="G134" s="281"/>
      <c r="H134" s="281"/>
      <c r="I134" s="254"/>
      <c r="J134" s="254"/>
      <c r="K134" s="254"/>
      <c r="L134" s="254"/>
      <c r="M134" s="254"/>
      <c r="N134" s="254"/>
      <c r="O134" s="254"/>
      <c r="P134" s="254"/>
      <c r="Q134" s="254"/>
      <c r="R134" s="254"/>
      <c r="S134" s="254"/>
      <c r="T134" s="254"/>
      <c r="U134" s="258"/>
      <c r="V134" s="258"/>
      <c r="W134" s="258"/>
      <c r="X134" s="258"/>
    </row>
    <row r="135" spans="1:24" s="262" customFormat="1" x14ac:dyDescent="0.3">
      <c r="A135" s="254"/>
      <c r="B135" s="255"/>
      <c r="C135" s="252"/>
      <c r="D135" s="281"/>
      <c r="E135" s="281"/>
      <c r="F135" s="281"/>
      <c r="G135" s="281"/>
      <c r="H135" s="281"/>
      <c r="I135" s="254"/>
      <c r="J135" s="254"/>
      <c r="K135" s="254"/>
      <c r="L135" s="254"/>
      <c r="M135" s="254"/>
      <c r="N135" s="254"/>
      <c r="O135" s="254"/>
      <c r="P135" s="254"/>
      <c r="Q135" s="254"/>
      <c r="R135" s="254"/>
      <c r="S135" s="254"/>
      <c r="T135" s="254"/>
      <c r="U135" s="258"/>
      <c r="V135" s="258"/>
      <c r="W135" s="258"/>
      <c r="X135" s="258"/>
    </row>
    <row r="136" spans="1:24" s="262" customFormat="1" x14ac:dyDescent="0.3">
      <c r="A136" s="254"/>
      <c r="B136" s="255"/>
      <c r="C136" s="252"/>
      <c r="D136" s="281"/>
      <c r="E136" s="281"/>
      <c r="F136" s="281"/>
      <c r="G136" s="281"/>
      <c r="H136" s="281"/>
      <c r="I136" s="254"/>
      <c r="J136" s="254"/>
      <c r="K136" s="254"/>
      <c r="L136" s="254"/>
      <c r="M136" s="254"/>
      <c r="N136" s="254"/>
      <c r="O136" s="254"/>
      <c r="P136" s="254"/>
      <c r="Q136" s="254"/>
      <c r="R136" s="254"/>
      <c r="S136" s="254"/>
      <c r="T136" s="254"/>
      <c r="U136" s="258"/>
      <c r="V136" s="258"/>
      <c r="W136" s="258"/>
      <c r="X136" s="258"/>
    </row>
    <row r="137" spans="1:24" s="262" customFormat="1" x14ac:dyDescent="0.3">
      <c r="A137" s="254"/>
      <c r="B137" s="255"/>
      <c r="C137" s="252"/>
      <c r="D137" s="281"/>
      <c r="E137" s="281"/>
      <c r="F137" s="281"/>
      <c r="G137" s="281"/>
      <c r="H137" s="281"/>
      <c r="I137" s="254"/>
      <c r="J137" s="254"/>
      <c r="K137" s="254"/>
      <c r="L137" s="254"/>
      <c r="M137" s="254"/>
      <c r="N137" s="254"/>
      <c r="O137" s="254"/>
      <c r="P137" s="254"/>
      <c r="Q137" s="254"/>
      <c r="R137" s="254"/>
      <c r="S137" s="254"/>
      <c r="T137" s="254"/>
      <c r="U137" s="258"/>
      <c r="V137" s="258"/>
      <c r="W137" s="258"/>
      <c r="X137" s="258"/>
    </row>
    <row r="138" spans="1:24" s="262" customFormat="1" x14ac:dyDescent="0.3">
      <c r="A138" s="254"/>
      <c r="B138" s="255"/>
      <c r="C138" s="252"/>
      <c r="D138" s="281"/>
      <c r="E138" s="281"/>
      <c r="F138" s="281"/>
      <c r="G138" s="281"/>
      <c r="H138" s="281"/>
      <c r="I138" s="254"/>
      <c r="J138" s="254"/>
      <c r="K138" s="254"/>
      <c r="L138" s="254"/>
      <c r="M138" s="254"/>
      <c r="N138" s="254"/>
      <c r="O138" s="254"/>
      <c r="P138" s="254"/>
      <c r="Q138" s="254"/>
      <c r="R138" s="254"/>
      <c r="S138" s="254"/>
      <c r="T138" s="254"/>
      <c r="U138" s="258"/>
      <c r="V138" s="258"/>
      <c r="W138" s="258"/>
      <c r="X138" s="258"/>
    </row>
    <row r="139" spans="1:24" s="262" customFormat="1" x14ac:dyDescent="0.3">
      <c r="A139" s="254"/>
      <c r="B139" s="255"/>
      <c r="C139" s="252"/>
      <c r="D139" s="281"/>
      <c r="E139" s="281"/>
      <c r="F139" s="281"/>
      <c r="G139" s="281"/>
      <c r="H139" s="281"/>
      <c r="I139" s="254"/>
      <c r="J139" s="254"/>
      <c r="K139" s="254"/>
      <c r="L139" s="254"/>
      <c r="M139" s="254"/>
      <c r="N139" s="254"/>
      <c r="O139" s="254"/>
      <c r="P139" s="254"/>
      <c r="Q139" s="254"/>
      <c r="R139" s="254"/>
      <c r="S139" s="254"/>
      <c r="T139" s="254"/>
      <c r="U139" s="258"/>
      <c r="V139" s="258"/>
      <c r="W139" s="258"/>
      <c r="X139" s="258"/>
    </row>
    <row r="140" spans="1:24" s="262" customFormat="1" x14ac:dyDescent="0.3">
      <c r="A140" s="254"/>
      <c r="B140" s="255"/>
      <c r="C140" s="252"/>
      <c r="D140" s="281"/>
      <c r="E140" s="281"/>
      <c r="F140" s="281"/>
      <c r="G140" s="281"/>
      <c r="H140" s="281"/>
      <c r="I140" s="254"/>
      <c r="J140" s="254"/>
      <c r="K140" s="254"/>
      <c r="L140" s="254"/>
      <c r="M140" s="254"/>
      <c r="N140" s="254"/>
      <c r="O140" s="254"/>
      <c r="P140" s="254"/>
      <c r="Q140" s="254"/>
      <c r="R140" s="254"/>
      <c r="S140" s="254"/>
      <c r="T140" s="254"/>
      <c r="U140" s="258"/>
      <c r="V140" s="258"/>
      <c r="W140" s="258"/>
      <c r="X140" s="258"/>
    </row>
    <row r="141" spans="1:24" s="262" customFormat="1" x14ac:dyDescent="0.3">
      <c r="A141" s="254"/>
      <c r="B141" s="255"/>
      <c r="C141" s="252"/>
      <c r="D141" s="281"/>
      <c r="E141" s="281"/>
      <c r="F141" s="281"/>
      <c r="G141" s="281"/>
      <c r="H141" s="281"/>
      <c r="I141" s="254"/>
      <c r="J141" s="254"/>
      <c r="K141" s="254"/>
      <c r="L141" s="254"/>
      <c r="M141" s="254"/>
      <c r="N141" s="254"/>
      <c r="O141" s="254"/>
      <c r="P141" s="254"/>
      <c r="Q141" s="254"/>
      <c r="R141" s="254"/>
      <c r="S141" s="254"/>
      <c r="T141" s="254"/>
      <c r="U141" s="258"/>
      <c r="V141" s="258"/>
      <c r="W141" s="258"/>
      <c r="X141" s="258"/>
    </row>
    <row r="142" spans="1:24" s="262" customFormat="1" x14ac:dyDescent="0.3">
      <c r="A142" s="254"/>
      <c r="B142" s="255"/>
      <c r="C142" s="252"/>
      <c r="D142" s="281"/>
      <c r="E142" s="281"/>
      <c r="F142" s="281"/>
      <c r="G142" s="281"/>
      <c r="H142" s="281"/>
      <c r="I142" s="254"/>
      <c r="J142" s="254"/>
      <c r="K142" s="254"/>
      <c r="L142" s="254"/>
      <c r="M142" s="254"/>
      <c r="N142" s="254"/>
      <c r="O142" s="254"/>
      <c r="P142" s="254"/>
      <c r="Q142" s="254"/>
      <c r="R142" s="254"/>
      <c r="S142" s="254"/>
      <c r="T142" s="254"/>
      <c r="U142" s="258"/>
      <c r="V142" s="258"/>
      <c r="W142" s="258"/>
      <c r="X142" s="258"/>
    </row>
    <row r="143" spans="1:24" s="262" customFormat="1" x14ac:dyDescent="0.3">
      <c r="A143" s="254"/>
      <c r="B143" s="255"/>
      <c r="C143" s="252"/>
      <c r="D143" s="281"/>
      <c r="E143" s="281"/>
      <c r="F143" s="281"/>
      <c r="G143" s="281"/>
      <c r="H143" s="281"/>
      <c r="I143" s="254"/>
      <c r="J143" s="254"/>
      <c r="K143" s="254"/>
      <c r="L143" s="254"/>
      <c r="M143" s="254"/>
      <c r="N143" s="254"/>
      <c r="O143" s="254"/>
      <c r="P143" s="254"/>
      <c r="Q143" s="254"/>
      <c r="R143" s="254"/>
      <c r="S143" s="254"/>
      <c r="T143" s="254"/>
      <c r="U143" s="258"/>
      <c r="V143" s="258"/>
      <c r="W143" s="258"/>
      <c r="X143" s="258"/>
    </row>
    <row r="144" spans="1:24" s="262" customFormat="1" x14ac:dyDescent="0.3">
      <c r="A144" s="254"/>
      <c r="B144" s="255"/>
      <c r="C144" s="252"/>
      <c r="D144" s="281"/>
      <c r="E144" s="281"/>
      <c r="F144" s="281"/>
      <c r="G144" s="281"/>
      <c r="H144" s="281"/>
      <c r="I144" s="254"/>
      <c r="J144" s="254"/>
      <c r="K144" s="254"/>
      <c r="L144" s="254"/>
      <c r="M144" s="254"/>
      <c r="N144" s="254"/>
      <c r="O144" s="254"/>
      <c r="P144" s="254"/>
      <c r="Q144" s="254"/>
      <c r="R144" s="254"/>
      <c r="S144" s="254"/>
      <c r="T144" s="254"/>
      <c r="U144" s="258"/>
      <c r="V144" s="258"/>
      <c r="W144" s="258"/>
      <c r="X144" s="258"/>
    </row>
    <row r="145" spans="1:24" s="262" customFormat="1" x14ac:dyDescent="0.3">
      <c r="A145" s="254"/>
      <c r="B145" s="255"/>
      <c r="C145" s="252"/>
      <c r="D145" s="281"/>
      <c r="E145" s="281"/>
      <c r="F145" s="281"/>
      <c r="G145" s="281"/>
      <c r="H145" s="281"/>
      <c r="I145" s="254"/>
      <c r="J145" s="254"/>
      <c r="K145" s="254"/>
      <c r="L145" s="254"/>
      <c r="M145" s="254"/>
      <c r="N145" s="254"/>
      <c r="O145" s="254"/>
      <c r="P145" s="254"/>
      <c r="Q145" s="254"/>
      <c r="R145" s="254"/>
      <c r="S145" s="254"/>
      <c r="T145" s="254"/>
      <c r="U145" s="258"/>
      <c r="V145" s="258"/>
      <c r="W145" s="258"/>
      <c r="X145" s="258"/>
    </row>
    <row r="146" spans="1:24" s="262" customFormat="1" x14ac:dyDescent="0.3">
      <c r="A146" s="254"/>
      <c r="B146" s="255"/>
      <c r="C146" s="252"/>
      <c r="D146" s="281"/>
      <c r="E146" s="281"/>
      <c r="F146" s="281"/>
      <c r="G146" s="281"/>
      <c r="H146" s="281"/>
      <c r="I146" s="254"/>
      <c r="J146" s="254"/>
      <c r="K146" s="254"/>
      <c r="L146" s="254"/>
      <c r="M146" s="254"/>
      <c r="N146" s="254"/>
      <c r="O146" s="254"/>
      <c r="P146" s="254"/>
      <c r="Q146" s="254"/>
      <c r="R146" s="254"/>
      <c r="S146" s="254"/>
      <c r="T146" s="254"/>
      <c r="U146" s="258"/>
      <c r="V146" s="258"/>
      <c r="W146" s="258"/>
      <c r="X146" s="258"/>
    </row>
    <row r="147" spans="1:24" s="262" customFormat="1" x14ac:dyDescent="0.3">
      <c r="A147" s="254"/>
      <c r="B147" s="255"/>
      <c r="C147" s="252"/>
      <c r="D147" s="281"/>
      <c r="E147" s="281"/>
      <c r="F147" s="281"/>
      <c r="G147" s="281"/>
      <c r="H147" s="281"/>
      <c r="I147" s="254"/>
      <c r="J147" s="254"/>
      <c r="K147" s="254"/>
      <c r="L147" s="254"/>
      <c r="M147" s="254"/>
      <c r="N147" s="254"/>
      <c r="O147" s="254"/>
      <c r="P147" s="254"/>
      <c r="Q147" s="254"/>
      <c r="R147" s="254"/>
      <c r="S147" s="254"/>
      <c r="T147" s="254"/>
      <c r="U147" s="258"/>
      <c r="V147" s="258"/>
      <c r="W147" s="258"/>
      <c r="X147" s="258"/>
    </row>
    <row r="148" spans="1:24" s="262" customFormat="1" x14ac:dyDescent="0.3">
      <c r="A148" s="254"/>
      <c r="B148" s="255"/>
      <c r="C148" s="252"/>
      <c r="D148" s="281"/>
      <c r="E148" s="281"/>
      <c r="F148" s="281"/>
      <c r="G148" s="281"/>
      <c r="H148" s="281"/>
      <c r="I148" s="254"/>
      <c r="J148" s="254"/>
      <c r="K148" s="254"/>
      <c r="L148" s="254"/>
      <c r="M148" s="254"/>
      <c r="N148" s="254"/>
      <c r="O148" s="254"/>
      <c r="P148" s="254"/>
      <c r="Q148" s="254"/>
      <c r="R148" s="254"/>
      <c r="S148" s="254"/>
      <c r="T148" s="254"/>
      <c r="U148" s="258"/>
      <c r="V148" s="258"/>
      <c r="W148" s="258"/>
      <c r="X148" s="258"/>
    </row>
    <row r="149" spans="1:24" s="262" customFormat="1" x14ac:dyDescent="0.3">
      <c r="A149" s="254"/>
      <c r="B149" s="255"/>
      <c r="C149" s="252"/>
      <c r="D149" s="281"/>
      <c r="E149" s="281"/>
      <c r="F149" s="281"/>
      <c r="G149" s="281"/>
      <c r="H149" s="281"/>
      <c r="I149" s="254"/>
      <c r="J149" s="254"/>
      <c r="K149" s="254"/>
      <c r="L149" s="254"/>
      <c r="M149" s="254"/>
      <c r="N149" s="254"/>
      <c r="O149" s="254"/>
      <c r="P149" s="254"/>
      <c r="Q149" s="254"/>
      <c r="R149" s="254"/>
      <c r="S149" s="254"/>
      <c r="T149" s="254"/>
      <c r="U149" s="258"/>
      <c r="V149" s="258"/>
      <c r="W149" s="258"/>
      <c r="X149" s="258"/>
    </row>
  </sheetData>
  <sheetProtection algorithmName="SHA-512" hashValue="cFykw7vbwnJUD7djKtycSYK+qxWo3+Vh5qLIxVTaXWDRjfGRzxecdpK2Tq5ynYoAWczEJIXY89lNPwn09MxoHQ==" saltValue="VVDVVed9Qx0aJlqEed7N6A==" spinCount="100000" sheet="1" objects="1" scenarios="1"/>
  <mergeCells count="24">
    <mergeCell ref="J61:K61"/>
    <mergeCell ref="J62:K62"/>
    <mergeCell ref="J74:K74"/>
    <mergeCell ref="A2:B2"/>
    <mergeCell ref="C2:H2"/>
    <mergeCell ref="C12:H12"/>
    <mergeCell ref="J10:K10"/>
    <mergeCell ref="J11:K11"/>
    <mergeCell ref="J41:K41"/>
    <mergeCell ref="D62:H62"/>
    <mergeCell ref="D75:H75"/>
    <mergeCell ref="D11:H11"/>
    <mergeCell ref="D25:H25"/>
    <mergeCell ref="D33:H33"/>
    <mergeCell ref="D41:H41"/>
    <mergeCell ref="D53:H53"/>
    <mergeCell ref="J24:K24"/>
    <mergeCell ref="J25:K25"/>
    <mergeCell ref="J32:K32"/>
    <mergeCell ref="J33:K33"/>
    <mergeCell ref="J40:K40"/>
    <mergeCell ref="J75:K75"/>
    <mergeCell ref="J52:K52"/>
    <mergeCell ref="J53:K53"/>
  </mergeCells>
  <dataValidations count="2">
    <dataValidation type="whole" allowBlank="1" showInputMessage="1" showErrorMessage="1" errorTitle="DÖNEM SAYISI KONTROLÜ" error="3 TEN AZ 11 DEN FAZLA OLAMAZ. 3 TEN AZ İSE AŞAĞIDAKİ TABLOYU, 11 DEN FAZLA İSE YUKARIDAKİ TABLOYU KULLANINIZ." prompt="3 TEN AZ İSE AŞAĞIDAKİ TABLOYU KULLANINIZ. _x000a_11 DEN FAZLA İSE YUKARIDAKİ TABLOYU KULLANINIZ." sqref="D18:H18" xr:uid="{387C3962-07FC-4BDD-B617-07A4476468C6}">
      <formula1>3</formula1>
      <formula2>11</formula2>
    </dataValidation>
    <dataValidation type="whole" allowBlank="1" showInputMessage="1" showErrorMessage="1" errorTitle="DÖNEM SAYISI KONTROLÜ" error="HİÇ BEYANNAME VERİLMEDİYSE B-2 TABLOSU KULLANILMALI_x000a_TÜM BEYANNAMELER VERİLDİYSE EN BAŞTAKİ TABLO KULLANILMALIDIR." promptTitle="BEYAN DÖNEM SAYISI KONTROLÜ" prompt="HİÇ VERİLMEDİYSE B-2 TABLOSU, TÜM BEYANNAMELER VERİLDİYSE EN BAŞTAKİ TABLO KULLANILACAKTIR." sqref="D68:H68" xr:uid="{5D5D4D54-B612-44D6-BEE1-243E31DB0694}">
      <formula1>1</formula1>
      <formula2>3</formula2>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909BB46-ED73-4B95-B264-7FD094667E99}">
          <x14:formula1>
            <xm:f>VERİLER!$E$2:$E$3</xm:f>
          </x14:formula1>
          <xm:sqref>D5:H5 D16:H16 D29:H29 D37:H37 D45:H45 D58:H58 D66:H66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8</vt:i4>
      </vt:variant>
    </vt:vector>
  </HeadingPairs>
  <TitlesOfParts>
    <vt:vector size="8" baseType="lpstr">
      <vt:lpstr>VERİLER</vt:lpstr>
      <vt:lpstr>ANA SAYFA</vt:lpstr>
      <vt:lpstr>2018-2019-2020-2021  GV-KV</vt:lpstr>
      <vt:lpstr>2022 GV-KV HESAPLAMA TABLOSU</vt:lpstr>
      <vt:lpstr>2018-2019-2020-2021  GEÇİCİ 61</vt:lpstr>
      <vt:lpstr>2018-2019-2020-2021  ÜCRET STOP</vt:lpstr>
      <vt:lpstr>GVK 94  KVK 15 30 DİĞERLERİ</vt:lpstr>
      <vt:lpstr>KDV</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Abdullah KİRAZ</dc:creator>
  <cp:lastModifiedBy>Abdullah KİRAZ</cp:lastModifiedBy>
  <dcterms:created xsi:type="dcterms:W3CDTF">2023-03-10T13:47:47Z</dcterms:created>
  <dcterms:modified xsi:type="dcterms:W3CDTF">2023-04-10T17:59:48Z</dcterms:modified>
</cp:coreProperties>
</file>